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DSEM_CTE\01 CONTRACTACIO TRANSVERSAL\0102 MANTENIMENT\010203 Aparells elevadors\2026-2030_CC\PRE\"/>
    </mc:Choice>
  </mc:AlternateContent>
  <xr:revisionPtr revIDLastSave="0" documentId="13_ncr:1_{5087C570-ED73-463E-BB1D-04F647ED62B7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PROPOSTA ECONÒMICA" sheetId="10" r:id="rId1"/>
    <sheet name="B I C I D I E" sheetId="3" r:id="rId2"/>
  </sheets>
  <definedNames>
    <definedName name="_xlnm.Print_Area" localSheetId="1">'B I C I D I E'!#REF!</definedName>
    <definedName name="borrar">#REF!</definedName>
    <definedName name="borrar2">#REF!</definedName>
    <definedName name="INVENTARI" localSheetId="1">'B I C I D I E'!#REF!</definedName>
    <definedName name="INVENTARI" localSheetId="0">'PROPOSTA ECONÒMICA'!#REF!</definedName>
    <definedName name="INVENTARI">#REF!</definedName>
    <definedName name="MPO" localSheetId="1">'B I C I D I E'!#REF!</definedName>
    <definedName name="MPO" localSheetId="0">'PROPOSTA ECONÒMICA'!#REF!</definedName>
    <definedName name="MP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3" l="1"/>
  <c r="B10" i="3"/>
  <c r="E103" i="10" l="1"/>
  <c r="F103" i="10" s="1"/>
  <c r="G103" i="10" s="1"/>
  <c r="D103" i="10"/>
  <c r="E102" i="10"/>
  <c r="D102" i="10"/>
  <c r="E101" i="10"/>
  <c r="F101" i="10" s="1"/>
  <c r="G101" i="10" s="1"/>
  <c r="D101" i="10"/>
  <c r="E100" i="10"/>
  <c r="F100" i="10" s="1"/>
  <c r="G100" i="10" s="1"/>
  <c r="D100" i="10"/>
  <c r="E99" i="10"/>
  <c r="D99" i="10"/>
  <c r="E98" i="10"/>
  <c r="D98" i="10"/>
  <c r="E97" i="10"/>
  <c r="F97" i="10" s="1"/>
  <c r="G97" i="10" s="1"/>
  <c r="D97" i="10"/>
  <c r="E96" i="10"/>
  <c r="D96" i="10"/>
  <c r="E95" i="10"/>
  <c r="F95" i="10" s="1"/>
  <c r="G95" i="10" s="1"/>
  <c r="D95" i="10"/>
  <c r="E94" i="10"/>
  <c r="D94" i="10"/>
  <c r="E93" i="10"/>
  <c r="F93" i="10" s="1"/>
  <c r="G93" i="10" s="1"/>
  <c r="D93" i="10"/>
  <c r="E92" i="10"/>
  <c r="F92" i="10" s="1"/>
  <c r="G92" i="10" s="1"/>
  <c r="D92" i="10"/>
  <c r="E91" i="10"/>
  <c r="F91" i="10" s="1"/>
  <c r="G91" i="10" s="1"/>
  <c r="D91" i="10"/>
  <c r="E90" i="10"/>
  <c r="D90" i="10"/>
  <c r="D104" i="10" l="1"/>
  <c r="D105" i="10" s="1"/>
  <c r="F94" i="10"/>
  <c r="G94" i="10" s="1"/>
  <c r="F102" i="10"/>
  <c r="G102" i="10" s="1"/>
  <c r="F99" i="10"/>
  <c r="G99" i="10" s="1"/>
  <c r="E104" i="10"/>
  <c r="F96" i="10"/>
  <c r="G96" i="10" s="1"/>
  <c r="F90" i="10"/>
  <c r="G90" i="10" s="1"/>
  <c r="F98" i="10"/>
  <c r="G98" i="10" s="1"/>
  <c r="E105" i="10" l="1"/>
  <c r="F105" i="10" s="1"/>
  <c r="G105" i="10" s="1"/>
  <c r="F104" i="10"/>
  <c r="G104" i="10" s="1"/>
  <c r="B4" i="3" l="1"/>
  <c r="C110" i="10" l="1"/>
  <c r="E81" i="10" s="1"/>
  <c r="H97" i="10"/>
  <c r="H95" i="10"/>
  <c r="H103" i="10"/>
  <c r="H100" i="10"/>
  <c r="H92" i="10"/>
  <c r="H98" i="10"/>
  <c r="H101" i="10"/>
  <c r="H94" i="10"/>
  <c r="H93" i="10"/>
  <c r="H96" i="10"/>
  <c r="H99" i="10"/>
  <c r="H91" i="10"/>
  <c r="H102" i="10"/>
  <c r="H90" i="10"/>
  <c r="E61" i="10" l="1"/>
  <c r="F61" i="10" s="1"/>
  <c r="G61" i="10" s="1"/>
  <c r="E78" i="10"/>
  <c r="D78" i="10" s="1"/>
  <c r="H78" i="10" s="1"/>
  <c r="E64" i="10"/>
  <c r="F64" i="10" s="1"/>
  <c r="G64" i="10" s="1"/>
  <c r="E62" i="10"/>
  <c r="F62" i="10" s="1"/>
  <c r="G62" i="10" s="1"/>
  <c r="E65" i="10"/>
  <c r="F65" i="10" s="1"/>
  <c r="G65" i="10" s="1"/>
  <c r="E75" i="10"/>
  <c r="D75" i="10" s="1"/>
  <c r="E68" i="10"/>
  <c r="D68" i="10" s="1"/>
  <c r="E86" i="10"/>
  <c r="F86" i="10" s="1"/>
  <c r="G86" i="10" s="1"/>
  <c r="E82" i="10"/>
  <c r="F82" i="10" s="1"/>
  <c r="G82" i="10" s="1"/>
  <c r="E87" i="10"/>
  <c r="F87" i="10" s="1"/>
  <c r="G87" i="10" s="1"/>
  <c r="E63" i="10"/>
  <c r="F63" i="10" s="1"/>
  <c r="G63" i="10" s="1"/>
  <c r="E70" i="10"/>
  <c r="D70" i="10" s="1"/>
  <c r="E85" i="10"/>
  <c r="E84" i="10"/>
  <c r="D84" i="10" s="1"/>
  <c r="E66" i="10"/>
  <c r="F66" i="10" s="1"/>
  <c r="G66" i="10" s="1"/>
  <c r="E71" i="10"/>
  <c r="F71" i="10" s="1"/>
  <c r="G71" i="10" s="1"/>
  <c r="E69" i="10"/>
  <c r="F69" i="10" s="1"/>
  <c r="G69" i="10" s="1"/>
  <c r="E80" i="10"/>
  <c r="F80" i="10" s="1"/>
  <c r="G80" i="10" s="1"/>
  <c r="E59" i="10"/>
  <c r="D59" i="10" s="1"/>
  <c r="E60" i="10"/>
  <c r="F60" i="10" s="1"/>
  <c r="G60" i="10" s="1"/>
  <c r="E72" i="10"/>
  <c r="F72" i="10" s="1"/>
  <c r="G72" i="10" s="1"/>
  <c r="E74" i="10"/>
  <c r="D74" i="10" s="1"/>
  <c r="E67" i="10"/>
  <c r="D67" i="10" s="1"/>
  <c r="H67" i="10" s="1"/>
  <c r="E76" i="10"/>
  <c r="D76" i="10" s="1"/>
  <c r="E77" i="10"/>
  <c r="E79" i="10"/>
  <c r="F79" i="10" s="1"/>
  <c r="G79" i="10" s="1"/>
  <c r="E83" i="10"/>
  <c r="D83" i="10" s="1"/>
  <c r="D62" i="10"/>
  <c r="H62" i="10" s="1"/>
  <c r="H104" i="10"/>
  <c r="H105" i="10" s="1"/>
  <c r="D81" i="10"/>
  <c r="H81" i="10" s="1"/>
  <c r="F81" i="10"/>
  <c r="G81" i="10" s="1"/>
  <c r="D65" i="10" l="1"/>
  <c r="H65" i="10" s="1"/>
  <c r="H75" i="10"/>
  <c r="H70" i="10"/>
  <c r="H59" i="10"/>
  <c r="F70" i="10"/>
  <c r="G70" i="10" s="1"/>
  <c r="F83" i="10"/>
  <c r="G83" i="10" s="1"/>
  <c r="F59" i="10"/>
  <c r="G59" i="10" s="1"/>
  <c r="D63" i="10"/>
  <c r="H63" i="10" s="1"/>
  <c r="H83" i="10"/>
  <c r="D64" i="10"/>
  <c r="H64" i="10" s="1"/>
  <c r="D79" i="10"/>
  <c r="H79" i="10" s="1"/>
  <c r="F78" i="10"/>
  <c r="G78" i="10" s="1"/>
  <c r="F84" i="10"/>
  <c r="G84" i="10" s="1"/>
  <c r="D61" i="10"/>
  <c r="H61" i="10" s="1"/>
  <c r="D80" i="10"/>
  <c r="H80" i="10" s="1"/>
  <c r="D87" i="10"/>
  <c r="H87" i="10" s="1"/>
  <c r="H84" i="10"/>
  <c r="H68" i="10"/>
  <c r="D86" i="10"/>
  <c r="H86" i="10" s="1"/>
  <c r="D69" i="10"/>
  <c r="H69" i="10" s="1"/>
  <c r="D82" i="10"/>
  <c r="H82" i="10" s="1"/>
  <c r="H76" i="10"/>
  <c r="F76" i="10"/>
  <c r="G76" i="10" s="1"/>
  <c r="E73" i="10"/>
  <c r="F73" i="10" s="1"/>
  <c r="D60" i="10"/>
  <c r="H60" i="10" s="1"/>
  <c r="D72" i="10"/>
  <c r="H72" i="10" s="1"/>
  <c r="F68" i="10"/>
  <c r="G68" i="10" s="1"/>
  <c r="F67" i="10"/>
  <c r="G67" i="10" s="1"/>
  <c r="D71" i="10"/>
  <c r="H71" i="10" s="1"/>
  <c r="F85" i="10"/>
  <c r="G85" i="10" s="1"/>
  <c r="D85" i="10"/>
  <c r="H85" i="10" s="1"/>
  <c r="E107" i="10"/>
  <c r="F107" i="10" s="1"/>
  <c r="G107" i="10" s="1"/>
  <c r="D66" i="10"/>
  <c r="H66" i="10" s="1"/>
  <c r="H74" i="10"/>
  <c r="F74" i="10"/>
  <c r="G74" i="10" s="1"/>
  <c r="E88" i="10"/>
  <c r="F88" i="10" s="1"/>
  <c r="G88" i="10" s="1"/>
  <c r="F75" i="10"/>
  <c r="G75" i="10" s="1"/>
  <c r="F77" i="10"/>
  <c r="G77" i="10" s="1"/>
  <c r="D77" i="10"/>
  <c r="H77" i="10" s="1"/>
  <c r="E106" i="10" l="1"/>
  <c r="F106" i="10" s="1"/>
  <c r="G106" i="10" s="1"/>
  <c r="H107" i="10"/>
  <c r="D107" i="10"/>
  <c r="H88" i="10"/>
  <c r="H73" i="10"/>
  <c r="D73" i="10"/>
  <c r="D88" i="10"/>
  <c r="F89" i="10"/>
  <c r="G89" i="10" s="1"/>
  <c r="G73" i="10"/>
  <c r="C54" i="10"/>
  <c r="E108" i="10" l="1"/>
  <c r="F108" i="10" s="1"/>
  <c r="G108" i="10" s="1"/>
  <c r="H89" i="10"/>
  <c r="H106" i="10" s="1"/>
  <c r="H108" i="10" s="1"/>
  <c r="D89" i="10"/>
  <c r="D106" i="10" s="1"/>
  <c r="D108" i="10" s="1"/>
  <c r="C112" i="10" l="1"/>
  <c r="C114" i="10" s="1"/>
</calcChain>
</file>

<file path=xl/sharedStrings.xml><?xml version="1.0" encoding="utf-8"?>
<sst xmlns="http://schemas.openxmlformats.org/spreadsheetml/2006/main" count="139" uniqueCount="51">
  <si>
    <t>PRESSUPOST LICITACIÓ</t>
  </si>
  <si>
    <t>Pressupost net anual</t>
  </si>
  <si>
    <t>IVA anual (21%)</t>
  </si>
  <si>
    <t>TOTAL</t>
  </si>
  <si>
    <t>Empresa licitadora:</t>
  </si>
  <si>
    <t>Persona representant:</t>
  </si>
  <si>
    <t>Signatura i segell:</t>
  </si>
  <si>
    <t>Punts</t>
  </si>
  <si>
    <t>1-2 consultes/any</t>
  </si>
  <si>
    <t>3-4 consultes/any</t>
  </si>
  <si>
    <t>OFERTA DEL LICITADOR</t>
  </si>
  <si>
    <t>SERVEIS PLANIFICATS</t>
  </si>
  <si>
    <t>Manteniment preventiu</t>
  </si>
  <si>
    <t>TOTAL MANTENIMENT PREVENTIU</t>
  </si>
  <si>
    <t>Connexió</t>
  </si>
  <si>
    <t>TOTAL CONNEXIÓ</t>
  </si>
  <si>
    <t>TOTAL SERVEIS PLANIFICATS</t>
  </si>
  <si>
    <t>SERVEIS NO PLANIFICATS</t>
  </si>
  <si>
    <t>Manteniment correctiu</t>
  </si>
  <si>
    <t>TOTAL MANTENIMENT CORRECTIU</t>
  </si>
  <si>
    <t>TOTAL SERVEIS NO PLANIFICATS</t>
  </si>
  <si>
    <t>Increment període garania</t>
  </si>
  <si>
    <t>2 mesos</t>
  </si>
  <si>
    <t>1 mes</t>
  </si>
  <si>
    <t>Certificació d'aparells</t>
  </si>
  <si>
    <t>7 aparells</t>
  </si>
  <si>
    <t>Total pressupost net licitació</t>
  </si>
  <si>
    <r>
      <t xml:space="preserve">b) Per l’increment del període de garantia de les reparacions establert a l’apartat 4.6 del PTEC, fins a 10 punts, d’acord amb el següent escalat:
</t>
    </r>
    <r>
      <rPr>
        <sz val="11"/>
        <color theme="1"/>
        <rFont val="Calibri"/>
        <family val="2"/>
        <scheme val="minor"/>
      </rPr>
      <t xml:space="preserve">     I. Increment de 2 mesos, suposant un període de garantia total de 3 mesos, 10 punts
     II.Increment d’1 mes, suposant un període de garantia total de 2 mesos, 5 punts</t>
    </r>
  </si>
  <si>
    <t xml:space="preserve">Apagada automàtica de l'enllumenat </t>
  </si>
  <si>
    <t>14 aparells</t>
  </si>
  <si>
    <t>Sí</t>
  </si>
  <si>
    <t>No</t>
  </si>
  <si>
    <t>GERÈNCIA DE SERVEIS GENERALS</t>
  </si>
  <si>
    <t>G. A. SEGURETAT, PREVENCIÓ I CONVIVÈNCIA</t>
  </si>
  <si>
    <t>D. DE CIUTAT VELLA</t>
  </si>
  <si>
    <t>D. DE L' EIXAMPLE</t>
  </si>
  <si>
    <t>D. DE SANTS-MONTJUÏC</t>
  </si>
  <si>
    <t>D. DE LES CORTS</t>
  </si>
  <si>
    <t xml:space="preserve">D. DE SARRIA-ST GERVASI </t>
  </si>
  <si>
    <t>D. DE GRÀCIA</t>
  </si>
  <si>
    <t>D. D'HORTA-GUINARDÓ</t>
  </si>
  <si>
    <t>D. DE NOU BARRIS</t>
  </si>
  <si>
    <t>D. DE SANT ANDREU</t>
  </si>
  <si>
    <t>D. DE SANT MARTÍ</t>
  </si>
  <si>
    <r>
      <t xml:space="preserve">c) Per la realització d’un estudi de càlcul energètic i classificació d’aparells elevadors segons les normes ISO 25745-2 fins a 15 punts, d’acord amb l’escalat següent:
</t>
    </r>
    <r>
      <rPr>
        <sz val="11"/>
        <rFont val="Calibri"/>
        <family val="2"/>
        <scheme val="minor"/>
      </rPr>
      <t xml:space="preserve">     I. Certificació de 14 aparells (1 per cada àmbit de gestió), 15 punts
     II. Certificació de 7 aparells, 7,5 punts</t>
    </r>
  </si>
  <si>
    <r>
      <t xml:space="preserve">d) Per la realització de l’apagada automàtica de l’enllumenat de la cabina dels ascensors quan no estan en funcionament, fins a 10 punts.
</t>
    </r>
    <r>
      <rPr>
        <sz val="11"/>
        <rFont val="Calibri"/>
        <family val="2"/>
        <scheme val="minor"/>
      </rPr>
      <t xml:space="preserve">     I. Apagada automàtica de l’enllumenat de 14 aparells (1 per cada àmbit de gestió), 10 punts.    
     II. Apagada automàtica de l’enllumenat de 7 aparells, 5 punts</t>
    </r>
  </si>
  <si>
    <t>% baixa serveis planificats</t>
  </si>
  <si>
    <t>Total pressupost net ofertat</t>
  </si>
  <si>
    <t>% baixa pressupost net ofertat</t>
  </si>
  <si>
    <t>G. A. DRETS SOCIALS, SALUT, COOPERACIÓ I COMUNITAT</t>
  </si>
  <si>
    <t>G.A. SERVEIS URBANS I MANTENIMENT DE L'ESPAI PÚBLIC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</si>
</sst>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92D050"/>
        <bgColor rgb="FF000000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wrapText="1"/>
    </xf>
    <xf numFmtId="49" fontId="0" fillId="0" borderId="8" xfId="0" applyNumberFormat="1" applyBorder="1"/>
    <xf numFmtId="0" fontId="1" fillId="2" borderId="8" xfId="0" applyFont="1" applyFill="1" applyBorder="1" applyAlignment="1">
      <alignment horizontal="center" vertical="center" wrapText="1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0" xfId="0" applyFont="1"/>
    <xf numFmtId="0" fontId="5" fillId="3" borderId="2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4" borderId="5" xfId="0" applyFont="1" applyFill="1" applyBorder="1"/>
    <xf numFmtId="164" fontId="4" fillId="0" borderId="8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0" fontId="5" fillId="4" borderId="7" xfId="0" applyFont="1" applyFill="1" applyBorder="1"/>
    <xf numFmtId="0" fontId="5" fillId="4" borderId="26" xfId="0" applyFont="1" applyFill="1" applyBorder="1"/>
    <xf numFmtId="164" fontId="5" fillId="3" borderId="8" xfId="0" applyNumberFormat="1" applyFont="1" applyFill="1" applyBorder="1" applyAlignment="1">
      <alignment horizontal="center" vertical="center"/>
    </xf>
    <xf numFmtId="164" fontId="5" fillId="3" borderId="20" xfId="0" applyNumberFormat="1" applyFont="1" applyFill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13" xfId="0" applyNumberFormat="1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left" vertical="center"/>
    </xf>
    <xf numFmtId="164" fontId="5" fillId="3" borderId="31" xfId="0" applyNumberFormat="1" applyFont="1" applyFill="1" applyBorder="1" applyAlignment="1">
      <alignment horizontal="center" vertical="center"/>
    </xf>
    <xf numFmtId="164" fontId="5" fillId="3" borderId="18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right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4" fontId="6" fillId="0" borderId="35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0" fontId="5" fillId="3" borderId="17" xfId="0" applyFont="1" applyFill="1" applyBorder="1"/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5" fillId="0" borderId="37" xfId="0" applyNumberFormat="1" applyFont="1" applyBorder="1" applyAlignment="1">
      <alignment horizontal="right" vertical="center"/>
    </xf>
    <xf numFmtId="164" fontId="5" fillId="3" borderId="26" xfId="0" applyNumberFormat="1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64" fontId="5" fillId="3" borderId="39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164" fontId="4" fillId="0" borderId="43" xfId="0" applyNumberFormat="1" applyFont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5" fillId="3" borderId="38" xfId="0" applyNumberFormat="1" applyFont="1" applyFill="1" applyBorder="1" applyAlignment="1">
      <alignment horizontal="center" vertical="center"/>
    </xf>
    <xf numFmtId="164" fontId="5" fillId="0" borderId="38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/>
    </xf>
    <xf numFmtId="164" fontId="5" fillId="3" borderId="4" xfId="0" applyNumberFormat="1" applyFont="1" applyFill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horizontal="center" vertical="center"/>
    </xf>
    <xf numFmtId="164" fontId="5" fillId="3" borderId="45" xfId="0" applyNumberFormat="1" applyFont="1" applyFill="1" applyBorder="1" applyAlignment="1">
      <alignment horizontal="center" vertical="center"/>
    </xf>
    <xf numFmtId="164" fontId="5" fillId="3" borderId="17" xfId="0" applyNumberFormat="1" applyFont="1" applyFill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45" xfId="0" applyNumberFormat="1" applyFont="1" applyBorder="1" applyAlignment="1">
      <alignment horizontal="center" vertical="center"/>
    </xf>
    <xf numFmtId="0" fontId="5" fillId="3" borderId="45" xfId="0" applyFont="1" applyFill="1" applyBorder="1" applyAlignment="1">
      <alignment horizontal="left" vertical="center"/>
    </xf>
    <xf numFmtId="0" fontId="5" fillId="3" borderId="31" xfId="0" applyFont="1" applyFill="1" applyBorder="1" applyAlignment="1">
      <alignment horizontal="left" vertical="center"/>
    </xf>
    <xf numFmtId="164" fontId="4" fillId="0" borderId="0" xfId="0" applyNumberFormat="1" applyFont="1"/>
    <xf numFmtId="10" fontId="4" fillId="0" borderId="18" xfId="0" applyNumberFormat="1" applyFont="1" applyBorder="1" applyAlignment="1">
      <alignment horizontal="right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28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/>
    </xf>
    <xf numFmtId="164" fontId="5" fillId="5" borderId="29" xfId="0" applyNumberFormat="1" applyFont="1" applyFill="1" applyBorder="1" applyAlignment="1" applyProtection="1">
      <alignment horizontal="center" vertical="center"/>
      <protection locked="0"/>
    </xf>
    <xf numFmtId="164" fontId="5" fillId="3" borderId="36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5" fillId="3" borderId="23" xfId="0" applyNumberFormat="1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left" vertical="center"/>
    </xf>
    <xf numFmtId="164" fontId="4" fillId="0" borderId="21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5" fillId="3" borderId="12" xfId="0" applyNumberFormat="1" applyFont="1" applyFill="1" applyBorder="1" applyAlignment="1">
      <alignment horizontal="center" vertical="center"/>
    </xf>
    <xf numFmtId="164" fontId="5" fillId="3" borderId="29" xfId="0" applyNumberFormat="1" applyFont="1" applyFill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/>
    </xf>
    <xf numFmtId="164" fontId="5" fillId="3" borderId="41" xfId="0" applyNumberFormat="1" applyFont="1" applyFill="1" applyBorder="1" applyAlignment="1">
      <alignment horizontal="center" vertical="center"/>
    </xf>
    <xf numFmtId="164" fontId="5" fillId="0" borderId="43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5" fillId="3" borderId="49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right" vertical="center"/>
    </xf>
    <xf numFmtId="164" fontId="5" fillId="0" borderId="18" xfId="0" applyNumberFormat="1" applyFont="1" applyBorder="1" applyAlignment="1">
      <alignment horizontal="right" vertical="center"/>
    </xf>
    <xf numFmtId="0" fontId="6" fillId="3" borderId="14" xfId="0" applyFont="1" applyFill="1" applyBorder="1" applyAlignment="1">
      <alignment horizontal="right" vertical="center"/>
    </xf>
    <xf numFmtId="0" fontId="6" fillId="3" borderId="46" xfId="0" applyFont="1" applyFill="1" applyBorder="1" applyAlignment="1">
      <alignment horizontal="right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 textRotation="90"/>
    </xf>
    <xf numFmtId="0" fontId="5" fillId="3" borderId="53" xfId="0" applyFont="1" applyFill="1" applyBorder="1" applyAlignment="1">
      <alignment horizontal="center" vertical="center" textRotation="90"/>
    </xf>
    <xf numFmtId="0" fontId="5" fillId="3" borderId="54" xfId="0" applyFont="1" applyFill="1" applyBorder="1" applyAlignment="1">
      <alignment horizontal="center" vertical="center" textRotation="90"/>
    </xf>
    <xf numFmtId="0" fontId="5" fillId="3" borderId="50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40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/>
    </xf>
    <xf numFmtId="0" fontId="5" fillId="3" borderId="46" xfId="0" applyFont="1" applyFill="1" applyBorder="1" applyAlignment="1">
      <alignment horizontal="left" vertical="center"/>
    </xf>
    <xf numFmtId="0" fontId="5" fillId="3" borderId="41" xfId="0" applyFont="1" applyFill="1" applyBorder="1" applyAlignment="1">
      <alignment horizontal="left" vertical="center"/>
    </xf>
    <xf numFmtId="0" fontId="5" fillId="3" borderId="42" xfId="0" applyFont="1" applyFill="1" applyBorder="1" applyAlignment="1">
      <alignment horizontal="left" vertical="center"/>
    </xf>
    <xf numFmtId="0" fontId="5" fillId="3" borderId="39" xfId="0" applyFont="1" applyFill="1" applyBorder="1" applyAlignment="1">
      <alignment horizontal="right" vertical="center"/>
    </xf>
    <xf numFmtId="0" fontId="5" fillId="3" borderId="47" xfId="0" applyFont="1" applyFill="1" applyBorder="1" applyAlignment="1">
      <alignment horizontal="right" vertical="center"/>
    </xf>
    <xf numFmtId="0" fontId="5" fillId="3" borderId="12" xfId="0" applyFont="1" applyFill="1" applyBorder="1" applyAlignment="1">
      <alignment horizontal="right" vertical="center"/>
    </xf>
    <xf numFmtId="0" fontId="5" fillId="3" borderId="40" xfId="0" applyFont="1" applyFill="1" applyBorder="1" applyAlignment="1">
      <alignment horizontal="right" vertical="center"/>
    </xf>
    <xf numFmtId="0" fontId="6" fillId="3" borderId="29" xfId="0" applyFont="1" applyFill="1" applyBorder="1" applyAlignment="1">
      <alignment horizontal="right" vertical="center"/>
    </xf>
    <xf numFmtId="0" fontId="6" fillId="3" borderId="30" xfId="0" applyFont="1" applyFill="1" applyBorder="1" applyAlignment="1">
      <alignment horizontal="right" vertical="center"/>
    </xf>
    <xf numFmtId="0" fontId="5" fillId="3" borderId="21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0" fontId="5" fillId="3" borderId="41" xfId="0" applyFont="1" applyFill="1" applyBorder="1" applyAlignment="1">
      <alignment horizontal="right" vertical="center"/>
    </xf>
    <xf numFmtId="0" fontId="5" fillId="3" borderId="42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98AC-E4F6-4D19-8A20-A71DB81E77B0}">
  <sheetPr>
    <pageSetUpPr fitToPage="1"/>
  </sheetPr>
  <dimension ref="A1:H118"/>
  <sheetViews>
    <sheetView tabSelected="1" view="pageLayout" topLeftCell="B83" zoomScale="90" zoomScaleNormal="100" zoomScalePageLayoutView="90" workbookViewId="0">
      <selection activeCell="E89" sqref="E89"/>
    </sheetView>
  </sheetViews>
  <sheetFormatPr defaultColWidth="11.42578125" defaultRowHeight="15" x14ac:dyDescent="0.25"/>
  <cols>
    <col min="1" max="1" width="3.7109375" bestFit="1" customWidth="1"/>
    <col min="2" max="2" width="29.7109375" bestFit="1" customWidth="1"/>
    <col min="3" max="3" width="52.140625" bestFit="1" customWidth="1"/>
    <col min="4" max="8" width="16.7109375" customWidth="1"/>
  </cols>
  <sheetData>
    <row r="1" spans="1:8" ht="15" customHeight="1" x14ac:dyDescent="0.25">
      <c r="A1" s="9"/>
      <c r="B1" s="9"/>
      <c r="C1" s="9"/>
      <c r="D1" s="115" t="s">
        <v>0</v>
      </c>
      <c r="E1" s="116"/>
      <c r="F1" s="116"/>
      <c r="G1" s="116"/>
      <c r="H1" s="117"/>
    </row>
    <row r="2" spans="1:8" ht="15" customHeight="1" thickBot="1" x14ac:dyDescent="0.3">
      <c r="A2" s="9"/>
      <c r="B2" s="9"/>
      <c r="C2" s="9"/>
      <c r="D2" s="42">
        <v>2026</v>
      </c>
      <c r="E2" s="43">
        <v>2027</v>
      </c>
      <c r="F2" s="44">
        <v>2028</v>
      </c>
      <c r="G2" s="45">
        <v>2029</v>
      </c>
      <c r="H2" s="45">
        <v>2029</v>
      </c>
    </row>
    <row r="3" spans="1:8" ht="15" customHeight="1" x14ac:dyDescent="0.25">
      <c r="A3" s="96" t="s">
        <v>11</v>
      </c>
      <c r="B3" s="118" t="s">
        <v>12</v>
      </c>
      <c r="C3" s="13" t="s">
        <v>32</v>
      </c>
      <c r="D3" s="36">
        <v>26617.46</v>
      </c>
      <c r="E3" s="37">
        <v>53234.92</v>
      </c>
      <c r="F3" s="37">
        <v>53234.92</v>
      </c>
      <c r="G3" s="37">
        <v>53234.92</v>
      </c>
      <c r="H3" s="38">
        <v>26617.46</v>
      </c>
    </row>
    <row r="4" spans="1:8" ht="15" customHeight="1" x14ac:dyDescent="0.25">
      <c r="A4" s="97"/>
      <c r="B4" s="119"/>
      <c r="C4" s="16" t="s">
        <v>49</v>
      </c>
      <c r="D4" s="39">
        <v>53531.28</v>
      </c>
      <c r="E4" s="14">
        <v>107062.55</v>
      </c>
      <c r="F4" s="14">
        <v>107062.55</v>
      </c>
      <c r="G4" s="14">
        <v>107062.55</v>
      </c>
      <c r="H4" s="15">
        <v>53531.270000000004</v>
      </c>
    </row>
    <row r="5" spans="1:8" ht="15" customHeight="1" x14ac:dyDescent="0.25">
      <c r="A5" s="97"/>
      <c r="B5" s="119"/>
      <c r="C5" s="16" t="s">
        <v>33</v>
      </c>
      <c r="D5" s="39">
        <v>12033.99</v>
      </c>
      <c r="E5" s="14">
        <v>24067.98</v>
      </c>
      <c r="F5" s="14">
        <v>24067.98</v>
      </c>
      <c r="G5" s="14">
        <v>24067.98</v>
      </c>
      <c r="H5" s="15">
        <v>12033.99</v>
      </c>
    </row>
    <row r="6" spans="1:8" ht="15" customHeight="1" x14ac:dyDescent="0.25">
      <c r="A6" s="97"/>
      <c r="B6" s="119"/>
      <c r="C6" s="16" t="s">
        <v>50</v>
      </c>
      <c r="D6" s="39">
        <v>5021.1000000000004</v>
      </c>
      <c r="E6" s="14">
        <v>10042.19</v>
      </c>
      <c r="F6" s="14">
        <v>10042.19</v>
      </c>
      <c r="G6" s="14">
        <v>10042.19</v>
      </c>
      <c r="H6" s="15">
        <v>5021.09</v>
      </c>
    </row>
    <row r="7" spans="1:8" ht="15" customHeight="1" x14ac:dyDescent="0.25">
      <c r="A7" s="97"/>
      <c r="B7" s="119"/>
      <c r="C7" s="17" t="s">
        <v>34</v>
      </c>
      <c r="D7" s="39">
        <v>19183.939999999999</v>
      </c>
      <c r="E7" s="14">
        <v>38367.879999999997</v>
      </c>
      <c r="F7" s="14">
        <v>38367.879999999997</v>
      </c>
      <c r="G7" s="14">
        <v>38367.879999999997</v>
      </c>
      <c r="H7" s="15">
        <v>19183.939999999999</v>
      </c>
    </row>
    <row r="8" spans="1:8" ht="15" customHeight="1" x14ac:dyDescent="0.25">
      <c r="A8" s="97"/>
      <c r="B8" s="119"/>
      <c r="C8" s="16" t="s">
        <v>35</v>
      </c>
      <c r="D8" s="39">
        <v>24367.41</v>
      </c>
      <c r="E8" s="14">
        <v>48734.82</v>
      </c>
      <c r="F8" s="14">
        <v>48734.82</v>
      </c>
      <c r="G8" s="14">
        <v>48734.82</v>
      </c>
      <c r="H8" s="15">
        <v>24367.41</v>
      </c>
    </row>
    <row r="9" spans="1:8" ht="15" customHeight="1" x14ac:dyDescent="0.25">
      <c r="A9" s="97"/>
      <c r="B9" s="119"/>
      <c r="C9" s="16" t="s">
        <v>36</v>
      </c>
      <c r="D9" s="39">
        <v>21357.599999999999</v>
      </c>
      <c r="E9" s="14">
        <v>42715.19</v>
      </c>
      <c r="F9" s="14">
        <v>42715.19</v>
      </c>
      <c r="G9" s="14">
        <v>42715.19</v>
      </c>
      <c r="H9" s="15">
        <v>21357.590000000004</v>
      </c>
    </row>
    <row r="10" spans="1:8" ht="15" customHeight="1" x14ac:dyDescent="0.25">
      <c r="A10" s="97"/>
      <c r="B10" s="119"/>
      <c r="C10" s="16" t="s">
        <v>37</v>
      </c>
      <c r="D10" s="39">
        <v>11704.49</v>
      </c>
      <c r="E10" s="14">
        <v>23408.98</v>
      </c>
      <c r="F10" s="14">
        <v>23408.98</v>
      </c>
      <c r="G10" s="14">
        <v>23408.98</v>
      </c>
      <c r="H10" s="15">
        <v>11704.49</v>
      </c>
    </row>
    <row r="11" spans="1:8" ht="15" customHeight="1" x14ac:dyDescent="0.25">
      <c r="A11" s="97"/>
      <c r="B11" s="119"/>
      <c r="C11" s="16" t="s">
        <v>38</v>
      </c>
      <c r="D11" s="39">
        <v>16370.48</v>
      </c>
      <c r="E11" s="14">
        <v>32740.959999999999</v>
      </c>
      <c r="F11" s="14">
        <v>32740.959999999999</v>
      </c>
      <c r="G11" s="14">
        <v>32740.959999999999</v>
      </c>
      <c r="H11" s="15">
        <v>16370.48</v>
      </c>
    </row>
    <row r="12" spans="1:8" ht="15" customHeight="1" x14ac:dyDescent="0.25">
      <c r="A12" s="97"/>
      <c r="B12" s="119"/>
      <c r="C12" s="16" t="s">
        <v>39</v>
      </c>
      <c r="D12" s="39">
        <v>19629.990000000002</v>
      </c>
      <c r="E12" s="14">
        <v>39259.980000000003</v>
      </c>
      <c r="F12" s="14">
        <v>39259.980000000003</v>
      </c>
      <c r="G12" s="14">
        <v>39259.980000000003</v>
      </c>
      <c r="H12" s="15">
        <v>19629.990000000002</v>
      </c>
    </row>
    <row r="13" spans="1:8" ht="15" customHeight="1" x14ac:dyDescent="0.25">
      <c r="A13" s="97"/>
      <c r="B13" s="119"/>
      <c r="C13" s="16" t="s">
        <v>40</v>
      </c>
      <c r="D13" s="39">
        <v>19531.87</v>
      </c>
      <c r="E13" s="14">
        <v>39063.730000000003</v>
      </c>
      <c r="F13" s="14">
        <v>39063.730000000003</v>
      </c>
      <c r="G13" s="14">
        <v>39063.730000000003</v>
      </c>
      <c r="H13" s="15">
        <v>19531.860000000004</v>
      </c>
    </row>
    <row r="14" spans="1:8" ht="15" customHeight="1" x14ac:dyDescent="0.25">
      <c r="A14" s="97"/>
      <c r="B14" s="119"/>
      <c r="C14" s="16" t="s">
        <v>41</v>
      </c>
      <c r="D14" s="39">
        <v>22063.75</v>
      </c>
      <c r="E14" s="14">
        <v>44127.49</v>
      </c>
      <c r="F14" s="14">
        <v>44127.49</v>
      </c>
      <c r="G14" s="14">
        <v>44127.49</v>
      </c>
      <c r="H14" s="15">
        <v>22063.739999999998</v>
      </c>
    </row>
    <row r="15" spans="1:8" ht="15" customHeight="1" x14ac:dyDescent="0.25">
      <c r="A15" s="97"/>
      <c r="B15" s="119"/>
      <c r="C15" s="16" t="s">
        <v>42</v>
      </c>
      <c r="D15" s="39">
        <v>30086.14</v>
      </c>
      <c r="E15" s="14">
        <v>60172.27</v>
      </c>
      <c r="F15" s="14">
        <v>60172.27</v>
      </c>
      <c r="G15" s="14">
        <v>60172.27</v>
      </c>
      <c r="H15" s="15">
        <v>30086.129999999997</v>
      </c>
    </row>
    <row r="16" spans="1:8" ht="15" customHeight="1" x14ac:dyDescent="0.25">
      <c r="A16" s="97"/>
      <c r="B16" s="120"/>
      <c r="C16" s="16" t="s">
        <v>43</v>
      </c>
      <c r="D16" s="49">
        <v>30605.66</v>
      </c>
      <c r="E16" s="27">
        <v>61211.31</v>
      </c>
      <c r="F16" s="27">
        <v>61211.31</v>
      </c>
      <c r="G16" s="27">
        <v>61211.31</v>
      </c>
      <c r="H16" s="28">
        <v>30605.649999999998</v>
      </c>
    </row>
    <row r="17" spans="1:8" ht="15" customHeight="1" thickBot="1" x14ac:dyDescent="0.3">
      <c r="A17" s="97"/>
      <c r="B17" s="103" t="s">
        <v>13</v>
      </c>
      <c r="C17" s="103"/>
      <c r="D17" s="51">
        <v>312105.15999999997</v>
      </c>
      <c r="E17" s="18">
        <v>624210.25</v>
      </c>
      <c r="F17" s="18">
        <v>624210.25</v>
      </c>
      <c r="G17" s="18">
        <v>624210.25</v>
      </c>
      <c r="H17" s="19">
        <v>312105.09000000003</v>
      </c>
    </row>
    <row r="18" spans="1:8" ht="15" customHeight="1" x14ac:dyDescent="0.25">
      <c r="A18" s="97"/>
      <c r="B18" s="121" t="s">
        <v>14</v>
      </c>
      <c r="C18" s="13" t="s">
        <v>32</v>
      </c>
      <c r="D18" s="50">
        <v>1306.31</v>
      </c>
      <c r="E18" s="20">
        <v>2612.61</v>
      </c>
      <c r="F18" s="20">
        <v>2612.61</v>
      </c>
      <c r="G18" s="20">
        <v>2612.61</v>
      </c>
      <c r="H18" s="21">
        <v>1306.3000000000002</v>
      </c>
    </row>
    <row r="19" spans="1:8" ht="15" customHeight="1" x14ac:dyDescent="0.25">
      <c r="A19" s="97"/>
      <c r="B19" s="119"/>
      <c r="C19" s="16" t="s">
        <v>49</v>
      </c>
      <c r="D19" s="39">
        <v>2810.54</v>
      </c>
      <c r="E19" s="14">
        <v>5621.07</v>
      </c>
      <c r="F19" s="14">
        <v>5621.07</v>
      </c>
      <c r="G19" s="14">
        <v>5621.07</v>
      </c>
      <c r="H19" s="15">
        <v>2810.5299999999997</v>
      </c>
    </row>
    <row r="20" spans="1:8" ht="15" customHeight="1" x14ac:dyDescent="0.25">
      <c r="A20" s="97"/>
      <c r="B20" s="119"/>
      <c r="C20" s="16" t="s">
        <v>33</v>
      </c>
      <c r="D20" s="39">
        <v>593.78</v>
      </c>
      <c r="E20" s="14">
        <v>1187.55</v>
      </c>
      <c r="F20" s="14">
        <v>1187.55</v>
      </c>
      <c r="G20" s="14">
        <v>1187.55</v>
      </c>
      <c r="H20" s="15">
        <v>593.77</v>
      </c>
    </row>
    <row r="21" spans="1:8" ht="15" customHeight="1" x14ac:dyDescent="0.25">
      <c r="A21" s="97"/>
      <c r="B21" s="119"/>
      <c r="C21" s="16" t="s">
        <v>50</v>
      </c>
      <c r="D21" s="39">
        <v>277.10000000000002</v>
      </c>
      <c r="E21" s="14">
        <v>554.19000000000005</v>
      </c>
      <c r="F21" s="14">
        <v>554.19000000000005</v>
      </c>
      <c r="G21" s="14">
        <v>554.19000000000005</v>
      </c>
      <c r="H21" s="15">
        <v>277.09000000000003</v>
      </c>
    </row>
    <row r="22" spans="1:8" ht="15" customHeight="1" x14ac:dyDescent="0.25">
      <c r="A22" s="97"/>
      <c r="B22" s="119"/>
      <c r="C22" s="17" t="s">
        <v>34</v>
      </c>
      <c r="D22" s="39">
        <v>989.63</v>
      </c>
      <c r="E22" s="14">
        <v>1979.25</v>
      </c>
      <c r="F22" s="14">
        <v>1979.25</v>
      </c>
      <c r="G22" s="14">
        <v>1979.25</v>
      </c>
      <c r="H22" s="15">
        <v>989.62</v>
      </c>
    </row>
    <row r="23" spans="1:8" ht="15" customHeight="1" x14ac:dyDescent="0.25">
      <c r="A23" s="97"/>
      <c r="B23" s="119"/>
      <c r="C23" s="16" t="s">
        <v>35</v>
      </c>
      <c r="D23" s="39">
        <v>1147.97</v>
      </c>
      <c r="E23" s="14">
        <v>2295.9299999999998</v>
      </c>
      <c r="F23" s="14">
        <v>2295.9299999999998</v>
      </c>
      <c r="G23" s="14">
        <v>2295.9299999999998</v>
      </c>
      <c r="H23" s="15">
        <v>1147.9599999999998</v>
      </c>
    </row>
    <row r="24" spans="1:8" ht="15" customHeight="1" x14ac:dyDescent="0.25">
      <c r="A24" s="97"/>
      <c r="B24" s="119"/>
      <c r="C24" s="16" t="s">
        <v>36</v>
      </c>
      <c r="D24" s="39">
        <v>1108.3800000000001</v>
      </c>
      <c r="E24" s="14">
        <v>2216.7600000000002</v>
      </c>
      <c r="F24" s="14">
        <v>2216.7600000000002</v>
      </c>
      <c r="G24" s="14">
        <v>2216.7600000000002</v>
      </c>
      <c r="H24" s="15">
        <v>1108.3800000000001</v>
      </c>
    </row>
    <row r="25" spans="1:8" ht="15" customHeight="1" x14ac:dyDescent="0.25">
      <c r="A25" s="97"/>
      <c r="B25" s="119"/>
      <c r="C25" s="16" t="s">
        <v>37</v>
      </c>
      <c r="D25" s="39">
        <v>593.78</v>
      </c>
      <c r="E25" s="14">
        <v>1187.55</v>
      </c>
      <c r="F25" s="14">
        <v>1187.55</v>
      </c>
      <c r="G25" s="14">
        <v>1187.55</v>
      </c>
      <c r="H25" s="15">
        <v>593.77</v>
      </c>
    </row>
    <row r="26" spans="1:8" ht="15" customHeight="1" x14ac:dyDescent="0.25">
      <c r="A26" s="97"/>
      <c r="B26" s="119"/>
      <c r="C26" s="16" t="s">
        <v>38</v>
      </c>
      <c r="D26" s="39">
        <v>870.87</v>
      </c>
      <c r="E26" s="14">
        <v>1741.74</v>
      </c>
      <c r="F26" s="14">
        <v>1741.74</v>
      </c>
      <c r="G26" s="14">
        <v>1741.74</v>
      </c>
      <c r="H26" s="15">
        <v>870.87</v>
      </c>
    </row>
    <row r="27" spans="1:8" ht="15" customHeight="1" x14ac:dyDescent="0.25">
      <c r="A27" s="97"/>
      <c r="B27" s="119"/>
      <c r="C27" s="16" t="s">
        <v>39</v>
      </c>
      <c r="D27" s="39">
        <v>1068.8</v>
      </c>
      <c r="E27" s="14">
        <v>2137.59</v>
      </c>
      <c r="F27" s="14">
        <v>2137.59</v>
      </c>
      <c r="G27" s="14">
        <v>2137.59</v>
      </c>
      <c r="H27" s="15">
        <v>1068.7900000000002</v>
      </c>
    </row>
    <row r="28" spans="1:8" ht="15" customHeight="1" x14ac:dyDescent="0.25">
      <c r="A28" s="97"/>
      <c r="B28" s="119"/>
      <c r="C28" s="16" t="s">
        <v>40</v>
      </c>
      <c r="D28" s="39">
        <v>1108.3800000000001</v>
      </c>
      <c r="E28" s="14">
        <v>2216.7600000000002</v>
      </c>
      <c r="F28" s="14">
        <v>2216.7600000000002</v>
      </c>
      <c r="G28" s="14">
        <v>2216.7600000000002</v>
      </c>
      <c r="H28" s="15">
        <v>1108.3800000000001</v>
      </c>
    </row>
    <row r="29" spans="1:8" ht="15" customHeight="1" x14ac:dyDescent="0.25">
      <c r="A29" s="97"/>
      <c r="B29" s="119"/>
      <c r="C29" s="16" t="s">
        <v>41</v>
      </c>
      <c r="D29" s="39">
        <v>1187.55</v>
      </c>
      <c r="E29" s="14">
        <v>2375.1</v>
      </c>
      <c r="F29" s="14">
        <v>2375.1</v>
      </c>
      <c r="G29" s="14">
        <v>2375.1</v>
      </c>
      <c r="H29" s="15">
        <v>1187.55</v>
      </c>
    </row>
    <row r="30" spans="1:8" ht="15" customHeight="1" x14ac:dyDescent="0.25">
      <c r="A30" s="97"/>
      <c r="B30" s="119"/>
      <c r="C30" s="16" t="s">
        <v>42</v>
      </c>
      <c r="D30" s="39">
        <v>1702.16</v>
      </c>
      <c r="E30" s="14">
        <v>3404.31</v>
      </c>
      <c r="F30" s="14">
        <v>3404.31</v>
      </c>
      <c r="G30" s="14">
        <v>3404.31</v>
      </c>
      <c r="H30" s="15">
        <v>1702.1499999999999</v>
      </c>
    </row>
    <row r="31" spans="1:8" ht="15" customHeight="1" x14ac:dyDescent="0.25">
      <c r="A31" s="97"/>
      <c r="B31" s="120"/>
      <c r="C31" s="16" t="s">
        <v>43</v>
      </c>
      <c r="D31" s="39">
        <v>1662.57</v>
      </c>
      <c r="E31" s="14">
        <v>3325.14</v>
      </c>
      <c r="F31" s="14">
        <v>3325.14</v>
      </c>
      <c r="G31" s="14">
        <v>3325.14</v>
      </c>
      <c r="H31" s="15">
        <v>1662.57</v>
      </c>
    </row>
    <row r="32" spans="1:8" ht="15" customHeight="1" thickBot="1" x14ac:dyDescent="0.3">
      <c r="A32" s="97"/>
      <c r="B32" s="106" t="s">
        <v>15</v>
      </c>
      <c r="C32" s="106"/>
      <c r="D32" s="52">
        <v>16427.82</v>
      </c>
      <c r="E32" s="22">
        <v>32855.550000000003</v>
      </c>
      <c r="F32" s="22">
        <v>32855.550000000003</v>
      </c>
      <c r="G32" s="22">
        <v>32855.550000000003</v>
      </c>
      <c r="H32" s="23">
        <v>16427.730000000003</v>
      </c>
    </row>
    <row r="33" spans="1:8" ht="15" customHeight="1" thickBot="1" x14ac:dyDescent="0.3">
      <c r="A33" s="98"/>
      <c r="B33" s="88" t="s">
        <v>16</v>
      </c>
      <c r="C33" s="69"/>
      <c r="D33" s="64">
        <v>328532.98</v>
      </c>
      <c r="E33" s="63">
        <v>657065.80000000005</v>
      </c>
      <c r="F33" s="63">
        <v>657065.80000000005</v>
      </c>
      <c r="G33" s="63">
        <v>657065.80000000005</v>
      </c>
      <c r="H33" s="26">
        <v>328532.82</v>
      </c>
    </row>
    <row r="34" spans="1:8" ht="15" customHeight="1" x14ac:dyDescent="0.25">
      <c r="A34" s="96" t="s">
        <v>17</v>
      </c>
      <c r="B34" s="118" t="s">
        <v>18</v>
      </c>
      <c r="C34" s="13" t="s">
        <v>32</v>
      </c>
      <c r="D34" s="36">
        <v>1109.0600000000013</v>
      </c>
      <c r="E34" s="37">
        <v>2218.12</v>
      </c>
      <c r="F34" s="37">
        <v>2218.12</v>
      </c>
      <c r="G34" s="37">
        <v>2218.12</v>
      </c>
      <c r="H34" s="38">
        <v>1109.0600000000013</v>
      </c>
    </row>
    <row r="35" spans="1:8" ht="15" customHeight="1" x14ac:dyDescent="0.25">
      <c r="A35" s="97"/>
      <c r="B35" s="119"/>
      <c r="C35" s="16" t="s">
        <v>49</v>
      </c>
      <c r="D35" s="39">
        <v>2230.4599999999991</v>
      </c>
      <c r="E35" s="14">
        <v>4460.9399999999996</v>
      </c>
      <c r="F35" s="14">
        <v>4460.9399999999996</v>
      </c>
      <c r="G35" s="14">
        <v>4460.9399999999996</v>
      </c>
      <c r="H35" s="15">
        <v>2230.4799999999959</v>
      </c>
    </row>
    <row r="36" spans="1:8" ht="15" customHeight="1" x14ac:dyDescent="0.25">
      <c r="A36" s="97"/>
      <c r="B36" s="119"/>
      <c r="C36" s="16" t="s">
        <v>33</v>
      </c>
      <c r="D36" s="39">
        <v>501.40999999999985</v>
      </c>
      <c r="E36" s="14">
        <v>1002.83</v>
      </c>
      <c r="F36" s="14">
        <v>1002.83</v>
      </c>
      <c r="G36" s="14">
        <v>1002.83</v>
      </c>
      <c r="H36" s="15">
        <v>501.42000000000007</v>
      </c>
    </row>
    <row r="37" spans="1:8" ht="15" customHeight="1" x14ac:dyDescent="0.25">
      <c r="A37" s="97"/>
      <c r="B37" s="119"/>
      <c r="C37" s="16" t="s">
        <v>50</v>
      </c>
      <c r="D37" s="39">
        <v>209.19999999999891</v>
      </c>
      <c r="E37" s="14">
        <v>418.42</v>
      </c>
      <c r="F37" s="14">
        <v>418.42</v>
      </c>
      <c r="G37" s="14">
        <v>418.42</v>
      </c>
      <c r="H37" s="15">
        <v>209.21999999999935</v>
      </c>
    </row>
    <row r="38" spans="1:8" ht="15" customHeight="1" x14ac:dyDescent="0.25">
      <c r="A38" s="97"/>
      <c r="B38" s="119"/>
      <c r="C38" s="17" t="s">
        <v>34</v>
      </c>
      <c r="D38" s="39">
        <v>799.33000000000175</v>
      </c>
      <c r="E38" s="14">
        <v>1598.66</v>
      </c>
      <c r="F38" s="14">
        <v>1598.66</v>
      </c>
      <c r="G38" s="14">
        <v>1598.66</v>
      </c>
      <c r="H38" s="15">
        <v>799.33000000000175</v>
      </c>
    </row>
    <row r="39" spans="1:8" ht="15" customHeight="1" x14ac:dyDescent="0.25">
      <c r="A39" s="97"/>
      <c r="B39" s="119"/>
      <c r="C39" s="16" t="s">
        <v>35</v>
      </c>
      <c r="D39" s="39">
        <v>1015.3099999999977</v>
      </c>
      <c r="E39" s="14">
        <v>2030.62</v>
      </c>
      <c r="F39" s="14">
        <v>2030.62</v>
      </c>
      <c r="G39" s="14">
        <v>2030.62</v>
      </c>
      <c r="H39" s="15">
        <v>1015.3100000000049</v>
      </c>
    </row>
    <row r="40" spans="1:8" ht="15" customHeight="1" x14ac:dyDescent="0.25">
      <c r="A40" s="97"/>
      <c r="B40" s="119"/>
      <c r="C40" s="16" t="s">
        <v>36</v>
      </c>
      <c r="D40" s="39">
        <v>889.90000000000146</v>
      </c>
      <c r="E40" s="14">
        <v>1779.8</v>
      </c>
      <c r="F40" s="14">
        <v>1779.8</v>
      </c>
      <c r="G40" s="14">
        <v>1779.8</v>
      </c>
      <c r="H40" s="15">
        <v>889.89999999999418</v>
      </c>
    </row>
    <row r="41" spans="1:8" ht="15" customHeight="1" x14ac:dyDescent="0.25">
      <c r="A41" s="97"/>
      <c r="B41" s="119"/>
      <c r="C41" s="16" t="s">
        <v>37</v>
      </c>
      <c r="D41" s="39">
        <v>487.68000000000029</v>
      </c>
      <c r="E41" s="14">
        <v>975.37</v>
      </c>
      <c r="F41" s="14">
        <v>975.37</v>
      </c>
      <c r="G41" s="14">
        <v>975.37</v>
      </c>
      <c r="H41" s="15">
        <v>487.69000000000051</v>
      </c>
    </row>
    <row r="42" spans="1:8" ht="15" customHeight="1" x14ac:dyDescent="0.25">
      <c r="A42" s="97"/>
      <c r="B42" s="119"/>
      <c r="C42" s="16" t="s">
        <v>38</v>
      </c>
      <c r="D42" s="39">
        <v>682.11000000000058</v>
      </c>
      <c r="E42" s="14">
        <v>1364.21</v>
      </c>
      <c r="F42" s="14">
        <v>1364.21</v>
      </c>
      <c r="G42" s="14">
        <v>1364.21</v>
      </c>
      <c r="H42" s="15">
        <v>682.10000000000582</v>
      </c>
    </row>
    <row r="43" spans="1:8" ht="15" customHeight="1" x14ac:dyDescent="0.25">
      <c r="A43" s="97"/>
      <c r="B43" s="119"/>
      <c r="C43" s="16" t="s">
        <v>39</v>
      </c>
      <c r="D43" s="39">
        <v>817.90999999999985</v>
      </c>
      <c r="E43" s="14">
        <v>1635.83</v>
      </c>
      <c r="F43" s="14">
        <v>1635.83</v>
      </c>
      <c r="G43" s="14">
        <v>1635.83</v>
      </c>
      <c r="H43" s="15">
        <v>817.91999999999825</v>
      </c>
    </row>
    <row r="44" spans="1:8" ht="15" customHeight="1" x14ac:dyDescent="0.25">
      <c r="A44" s="97"/>
      <c r="B44" s="119"/>
      <c r="C44" s="16" t="s">
        <v>40</v>
      </c>
      <c r="D44" s="39">
        <v>813.83000000000175</v>
      </c>
      <c r="E44" s="14">
        <v>1627.66</v>
      </c>
      <c r="F44" s="14">
        <v>1627.66</v>
      </c>
      <c r="G44" s="14">
        <v>1627.66</v>
      </c>
      <c r="H44" s="15">
        <v>813.82999999999447</v>
      </c>
    </row>
    <row r="45" spans="1:8" ht="15" customHeight="1" x14ac:dyDescent="0.25">
      <c r="A45" s="97"/>
      <c r="B45" s="119"/>
      <c r="C45" s="16" t="s">
        <v>41</v>
      </c>
      <c r="D45" s="39">
        <v>919.31999999999971</v>
      </c>
      <c r="E45" s="14">
        <v>1838.65</v>
      </c>
      <c r="F45" s="14">
        <v>1838.65</v>
      </c>
      <c r="G45" s="14">
        <v>1838.65</v>
      </c>
      <c r="H45" s="15">
        <v>919.33000000000175</v>
      </c>
    </row>
    <row r="46" spans="1:8" ht="15" customHeight="1" x14ac:dyDescent="0.25">
      <c r="A46" s="97"/>
      <c r="B46" s="119"/>
      <c r="C46" s="16" t="s">
        <v>42</v>
      </c>
      <c r="D46" s="39">
        <v>1253.5799999999981</v>
      </c>
      <c r="E46" s="14">
        <v>2507.1799999999998</v>
      </c>
      <c r="F46" s="14">
        <v>2507.1799999999998</v>
      </c>
      <c r="G46" s="14">
        <v>2507.1799999999998</v>
      </c>
      <c r="H46" s="15">
        <v>1253.5999999999985</v>
      </c>
    </row>
    <row r="47" spans="1:8" ht="15" customHeight="1" x14ac:dyDescent="0.25">
      <c r="A47" s="97"/>
      <c r="B47" s="120"/>
      <c r="C47" s="16" t="s">
        <v>43</v>
      </c>
      <c r="D47" s="39">
        <v>1275.2299999999996</v>
      </c>
      <c r="E47" s="14">
        <v>2550.4699999999998</v>
      </c>
      <c r="F47" s="14">
        <v>2550.4699999999998</v>
      </c>
      <c r="G47" s="14">
        <v>2550.4699999999998</v>
      </c>
      <c r="H47" s="15">
        <v>1275.2400000000016</v>
      </c>
    </row>
    <row r="48" spans="1:8" ht="15" customHeight="1" thickBot="1" x14ac:dyDescent="0.3">
      <c r="A48" s="97"/>
      <c r="B48" s="103" t="s">
        <v>19</v>
      </c>
      <c r="C48" s="122"/>
      <c r="D48" s="46">
        <v>13004.33</v>
      </c>
      <c r="E48" s="47">
        <v>26008.760000000006</v>
      </c>
      <c r="F48" s="41">
        <v>26008.760000000006</v>
      </c>
      <c r="G48" s="41">
        <v>26008.760000000006</v>
      </c>
      <c r="H48" s="23">
        <v>13004.429999999998</v>
      </c>
    </row>
    <row r="49" spans="1:8" ht="15" customHeight="1" thickBot="1" x14ac:dyDescent="0.3">
      <c r="A49" s="98"/>
      <c r="B49" s="88" t="s">
        <v>20</v>
      </c>
      <c r="C49" s="68"/>
      <c r="D49" s="63">
        <v>13004.33</v>
      </c>
      <c r="E49" s="63">
        <v>26008.760000000006</v>
      </c>
      <c r="F49" s="63">
        <v>26008.760000000006</v>
      </c>
      <c r="G49" s="63">
        <v>26008.760000000006</v>
      </c>
      <c r="H49" s="26">
        <v>13004.429999999998</v>
      </c>
    </row>
    <row r="50" spans="1:8" ht="15" customHeight="1" x14ac:dyDescent="0.25">
      <c r="A50" s="9"/>
      <c r="B50" s="123" t="s">
        <v>1</v>
      </c>
      <c r="C50" s="124"/>
      <c r="D50" s="48">
        <v>341537.31</v>
      </c>
      <c r="E50" s="30">
        <v>683074.56000000006</v>
      </c>
      <c r="F50" s="30">
        <v>683074.56000000006</v>
      </c>
      <c r="G50" s="30">
        <v>683074.56000000006</v>
      </c>
      <c r="H50" s="31">
        <v>341537.25</v>
      </c>
    </row>
    <row r="51" spans="1:8" ht="15" customHeight="1" thickBot="1" x14ac:dyDescent="0.3">
      <c r="A51" s="9"/>
      <c r="B51" s="125" t="s">
        <v>2</v>
      </c>
      <c r="C51" s="126"/>
      <c r="D51" s="53">
        <v>71722.83</v>
      </c>
      <c r="E51" s="54">
        <v>143445.67000000001</v>
      </c>
      <c r="F51" s="54">
        <v>143445.67000000001</v>
      </c>
      <c r="G51" s="54">
        <v>143445.67000000001</v>
      </c>
      <c r="H51" s="55">
        <v>71722.789999999994</v>
      </c>
    </row>
    <row r="52" spans="1:8" ht="15" customHeight="1" thickBot="1" x14ac:dyDescent="0.3">
      <c r="A52" s="9"/>
      <c r="B52" s="113" t="s">
        <v>3</v>
      </c>
      <c r="C52" s="114"/>
      <c r="D52" s="65">
        <v>413260.14</v>
      </c>
      <c r="E52" s="67">
        <v>826520.2300000001</v>
      </c>
      <c r="F52" s="67">
        <v>826520.2300000001</v>
      </c>
      <c r="G52" s="67">
        <v>826520.2300000001</v>
      </c>
      <c r="H52" s="66">
        <v>413260.04</v>
      </c>
    </row>
    <row r="53" spans="1:8" ht="15" customHeight="1" thickBot="1" x14ac:dyDescent="0.3">
      <c r="A53" s="9"/>
      <c r="B53" s="61"/>
      <c r="C53" s="61"/>
      <c r="D53" s="62"/>
      <c r="E53" s="62"/>
      <c r="F53" s="62"/>
      <c r="G53" s="62"/>
      <c r="H53" s="62"/>
    </row>
    <row r="54" spans="1:8" ht="15" customHeight="1" x14ac:dyDescent="0.25">
      <c r="B54" s="29" t="s">
        <v>26</v>
      </c>
      <c r="C54" s="40">
        <f>SUM(D50:H50)</f>
        <v>2732298.2400000002</v>
      </c>
    </row>
    <row r="55" spans="1:8" ht="15" customHeight="1" x14ac:dyDescent="0.25">
      <c r="A55" s="9"/>
      <c r="B55" s="61"/>
      <c r="C55" s="61"/>
      <c r="D55" s="62"/>
      <c r="E55" s="62"/>
      <c r="F55" s="62"/>
      <c r="G55" s="62"/>
      <c r="H55" s="62"/>
    </row>
    <row r="56" spans="1:8" ht="15" customHeight="1" thickBot="1" x14ac:dyDescent="0.3">
      <c r="A56" s="9"/>
      <c r="B56" s="9"/>
      <c r="C56" s="9"/>
      <c r="D56" s="62"/>
      <c r="E56" s="62"/>
      <c r="F56" s="62"/>
      <c r="G56" s="62"/>
      <c r="H56" s="62"/>
    </row>
    <row r="57" spans="1:8" ht="15" customHeight="1" x14ac:dyDescent="0.25">
      <c r="A57" s="9"/>
      <c r="B57" s="9"/>
      <c r="C57" s="9"/>
      <c r="D57" s="93" t="s">
        <v>10</v>
      </c>
      <c r="E57" s="94"/>
      <c r="F57" s="94"/>
      <c r="G57" s="94"/>
      <c r="H57" s="95"/>
    </row>
    <row r="58" spans="1:8" ht="15" customHeight="1" thickBot="1" x14ac:dyDescent="0.3">
      <c r="A58" s="9"/>
      <c r="B58" s="9"/>
      <c r="C58" s="9"/>
      <c r="D58" s="10">
        <v>2026</v>
      </c>
      <c r="E58" s="11">
        <v>2027</v>
      </c>
      <c r="F58" s="56">
        <v>2028</v>
      </c>
      <c r="G58" s="12">
        <v>2029</v>
      </c>
      <c r="H58" s="12">
        <v>2030</v>
      </c>
    </row>
    <row r="59" spans="1:8" ht="15" customHeight="1" x14ac:dyDescent="0.25">
      <c r="A59" s="96" t="s">
        <v>11</v>
      </c>
      <c r="B59" s="99" t="s">
        <v>12</v>
      </c>
      <c r="C59" s="13" t="s">
        <v>32</v>
      </c>
      <c r="D59" s="80">
        <f t="shared" ref="D59:D72" si="0">IF($E$89=$E$33,D3,ROUND(E59/2,2))</f>
        <v>0</v>
      </c>
      <c r="E59" s="77">
        <f t="shared" ref="E59:E72" si="1">IF($E$89=$E$33,E3,ROUND(E3*(1-$C$110),2))</f>
        <v>0</v>
      </c>
      <c r="F59" s="37">
        <f t="shared" ref="F59:G74" si="2">E59</f>
        <v>0</v>
      </c>
      <c r="G59" s="37">
        <f>F59</f>
        <v>0</v>
      </c>
      <c r="H59" s="38">
        <f t="shared" ref="H59:H72" si="3">IF($E$89=$E$33,H3,E59-D59)</f>
        <v>0</v>
      </c>
    </row>
    <row r="60" spans="1:8" ht="15" customHeight="1" x14ac:dyDescent="0.25">
      <c r="A60" s="97"/>
      <c r="B60" s="100"/>
      <c r="C60" s="16" t="s">
        <v>49</v>
      </c>
      <c r="D60" s="81">
        <f t="shared" si="0"/>
        <v>0</v>
      </c>
      <c r="E60" s="57">
        <f t="shared" si="1"/>
        <v>0</v>
      </c>
      <c r="F60" s="14">
        <f t="shared" si="2"/>
        <v>0</v>
      </c>
      <c r="G60" s="14">
        <f t="shared" si="2"/>
        <v>0</v>
      </c>
      <c r="H60" s="15">
        <f t="shared" si="3"/>
        <v>0</v>
      </c>
    </row>
    <row r="61" spans="1:8" ht="15" customHeight="1" x14ac:dyDescent="0.25">
      <c r="A61" s="97"/>
      <c r="B61" s="100"/>
      <c r="C61" s="16" t="s">
        <v>33</v>
      </c>
      <c r="D61" s="81">
        <f t="shared" si="0"/>
        <v>0</v>
      </c>
      <c r="E61" s="57">
        <f t="shared" si="1"/>
        <v>0</v>
      </c>
      <c r="F61" s="14">
        <f t="shared" si="2"/>
        <v>0</v>
      </c>
      <c r="G61" s="14">
        <f t="shared" si="2"/>
        <v>0</v>
      </c>
      <c r="H61" s="15">
        <f t="shared" si="3"/>
        <v>0</v>
      </c>
    </row>
    <row r="62" spans="1:8" ht="15" customHeight="1" x14ac:dyDescent="0.25">
      <c r="A62" s="97"/>
      <c r="B62" s="100"/>
      <c r="C62" s="16" t="s">
        <v>50</v>
      </c>
      <c r="D62" s="81">
        <f t="shared" si="0"/>
        <v>0</v>
      </c>
      <c r="E62" s="57">
        <f t="shared" si="1"/>
        <v>0</v>
      </c>
      <c r="F62" s="14">
        <f t="shared" si="2"/>
        <v>0</v>
      </c>
      <c r="G62" s="14">
        <f t="shared" si="2"/>
        <v>0</v>
      </c>
      <c r="H62" s="15">
        <f t="shared" si="3"/>
        <v>0</v>
      </c>
    </row>
    <row r="63" spans="1:8" ht="15" customHeight="1" x14ac:dyDescent="0.25">
      <c r="A63" s="97"/>
      <c r="B63" s="100"/>
      <c r="C63" s="17" t="s">
        <v>34</v>
      </c>
      <c r="D63" s="81">
        <f t="shared" si="0"/>
        <v>0</v>
      </c>
      <c r="E63" s="57">
        <f t="shared" si="1"/>
        <v>0</v>
      </c>
      <c r="F63" s="14">
        <f t="shared" si="2"/>
        <v>0</v>
      </c>
      <c r="G63" s="14">
        <f t="shared" si="2"/>
        <v>0</v>
      </c>
      <c r="H63" s="15">
        <f t="shared" si="3"/>
        <v>0</v>
      </c>
    </row>
    <row r="64" spans="1:8" ht="15" customHeight="1" x14ac:dyDescent="0.25">
      <c r="A64" s="97"/>
      <c r="B64" s="100"/>
      <c r="C64" s="16" t="s">
        <v>35</v>
      </c>
      <c r="D64" s="81">
        <f t="shared" si="0"/>
        <v>0</v>
      </c>
      <c r="E64" s="57">
        <f t="shared" si="1"/>
        <v>0</v>
      </c>
      <c r="F64" s="14">
        <f t="shared" si="2"/>
        <v>0</v>
      </c>
      <c r="G64" s="14">
        <f t="shared" si="2"/>
        <v>0</v>
      </c>
      <c r="H64" s="15">
        <f t="shared" si="3"/>
        <v>0</v>
      </c>
    </row>
    <row r="65" spans="1:8" ht="15" customHeight="1" x14ac:dyDescent="0.25">
      <c r="A65" s="97"/>
      <c r="B65" s="100"/>
      <c r="C65" s="16" t="s">
        <v>36</v>
      </c>
      <c r="D65" s="81">
        <f t="shared" si="0"/>
        <v>0</v>
      </c>
      <c r="E65" s="57">
        <f t="shared" si="1"/>
        <v>0</v>
      </c>
      <c r="F65" s="14">
        <f t="shared" si="2"/>
        <v>0</v>
      </c>
      <c r="G65" s="14">
        <f t="shared" si="2"/>
        <v>0</v>
      </c>
      <c r="H65" s="15">
        <f t="shared" si="3"/>
        <v>0</v>
      </c>
    </row>
    <row r="66" spans="1:8" ht="15" customHeight="1" x14ac:dyDescent="0.25">
      <c r="A66" s="97"/>
      <c r="B66" s="100"/>
      <c r="C66" s="16" t="s">
        <v>37</v>
      </c>
      <c r="D66" s="81">
        <f t="shared" si="0"/>
        <v>0</v>
      </c>
      <c r="E66" s="57">
        <f t="shared" si="1"/>
        <v>0</v>
      </c>
      <c r="F66" s="14">
        <f t="shared" si="2"/>
        <v>0</v>
      </c>
      <c r="G66" s="14">
        <f t="shared" si="2"/>
        <v>0</v>
      </c>
      <c r="H66" s="15">
        <f t="shared" si="3"/>
        <v>0</v>
      </c>
    </row>
    <row r="67" spans="1:8" ht="15" customHeight="1" x14ac:dyDescent="0.25">
      <c r="A67" s="97"/>
      <c r="B67" s="100"/>
      <c r="C67" s="16" t="s">
        <v>38</v>
      </c>
      <c r="D67" s="81">
        <f t="shared" si="0"/>
        <v>0</v>
      </c>
      <c r="E67" s="57">
        <f t="shared" si="1"/>
        <v>0</v>
      </c>
      <c r="F67" s="14">
        <f t="shared" si="2"/>
        <v>0</v>
      </c>
      <c r="G67" s="14">
        <f t="shared" si="2"/>
        <v>0</v>
      </c>
      <c r="H67" s="15">
        <f t="shared" si="3"/>
        <v>0</v>
      </c>
    </row>
    <row r="68" spans="1:8" ht="15" customHeight="1" x14ac:dyDescent="0.25">
      <c r="A68" s="97"/>
      <c r="B68" s="100"/>
      <c r="C68" s="16" t="s">
        <v>39</v>
      </c>
      <c r="D68" s="81">
        <f t="shared" si="0"/>
        <v>0</v>
      </c>
      <c r="E68" s="57">
        <f t="shared" si="1"/>
        <v>0</v>
      </c>
      <c r="F68" s="14">
        <f t="shared" si="2"/>
        <v>0</v>
      </c>
      <c r="G68" s="14">
        <f t="shared" si="2"/>
        <v>0</v>
      </c>
      <c r="H68" s="15">
        <f t="shared" si="3"/>
        <v>0</v>
      </c>
    </row>
    <row r="69" spans="1:8" ht="15" customHeight="1" x14ac:dyDescent="0.25">
      <c r="A69" s="97"/>
      <c r="B69" s="100"/>
      <c r="C69" s="16" t="s">
        <v>40</v>
      </c>
      <c r="D69" s="81">
        <f t="shared" si="0"/>
        <v>0</v>
      </c>
      <c r="E69" s="57">
        <f t="shared" si="1"/>
        <v>0</v>
      </c>
      <c r="F69" s="14">
        <f t="shared" si="2"/>
        <v>0</v>
      </c>
      <c r="G69" s="14">
        <f t="shared" si="2"/>
        <v>0</v>
      </c>
      <c r="H69" s="15">
        <f t="shared" si="3"/>
        <v>0</v>
      </c>
    </row>
    <row r="70" spans="1:8" ht="15" customHeight="1" x14ac:dyDescent="0.25">
      <c r="A70" s="97"/>
      <c r="B70" s="100"/>
      <c r="C70" s="16" t="s">
        <v>41</v>
      </c>
      <c r="D70" s="81">
        <f t="shared" si="0"/>
        <v>0</v>
      </c>
      <c r="E70" s="57">
        <f t="shared" si="1"/>
        <v>0</v>
      </c>
      <c r="F70" s="14">
        <f t="shared" si="2"/>
        <v>0</v>
      </c>
      <c r="G70" s="14">
        <f t="shared" si="2"/>
        <v>0</v>
      </c>
      <c r="H70" s="15">
        <f t="shared" si="3"/>
        <v>0</v>
      </c>
    </row>
    <row r="71" spans="1:8" ht="15" customHeight="1" x14ac:dyDescent="0.25">
      <c r="A71" s="97"/>
      <c r="B71" s="100"/>
      <c r="C71" s="16" t="s">
        <v>42</v>
      </c>
      <c r="D71" s="81">
        <f t="shared" si="0"/>
        <v>0</v>
      </c>
      <c r="E71" s="57">
        <f t="shared" si="1"/>
        <v>0</v>
      </c>
      <c r="F71" s="14">
        <f t="shared" si="2"/>
        <v>0</v>
      </c>
      <c r="G71" s="14">
        <f t="shared" si="2"/>
        <v>0</v>
      </c>
      <c r="H71" s="15">
        <f t="shared" si="3"/>
        <v>0</v>
      </c>
    </row>
    <row r="72" spans="1:8" ht="15" customHeight="1" x14ac:dyDescent="0.25">
      <c r="A72" s="97"/>
      <c r="B72" s="101"/>
      <c r="C72" s="16" t="s">
        <v>43</v>
      </c>
      <c r="D72" s="81">
        <f t="shared" si="0"/>
        <v>0</v>
      </c>
      <c r="E72" s="57">
        <f t="shared" si="1"/>
        <v>0</v>
      </c>
      <c r="F72" s="14">
        <f t="shared" si="2"/>
        <v>0</v>
      </c>
      <c r="G72" s="14">
        <f t="shared" si="2"/>
        <v>0</v>
      </c>
      <c r="H72" s="15">
        <f t="shared" si="3"/>
        <v>0</v>
      </c>
    </row>
    <row r="73" spans="1:8" ht="15" customHeight="1" thickBot="1" x14ac:dyDescent="0.3">
      <c r="A73" s="97"/>
      <c r="B73" s="102" t="s">
        <v>13</v>
      </c>
      <c r="C73" s="103"/>
      <c r="D73" s="82">
        <f>SUM(D59:D72)</f>
        <v>0</v>
      </c>
      <c r="E73" s="18">
        <f>SUM(E59:E72)</f>
        <v>0</v>
      </c>
      <c r="F73" s="18">
        <f t="shared" si="2"/>
        <v>0</v>
      </c>
      <c r="G73" s="18">
        <f t="shared" si="2"/>
        <v>0</v>
      </c>
      <c r="H73" s="19">
        <f>SUM(H59:H72)</f>
        <v>0</v>
      </c>
    </row>
    <row r="74" spans="1:8" ht="15" customHeight="1" x14ac:dyDescent="0.25">
      <c r="A74" s="97"/>
      <c r="B74" s="104" t="s">
        <v>14</v>
      </c>
      <c r="C74" s="13" t="s">
        <v>32</v>
      </c>
      <c r="D74" s="81">
        <f t="shared" ref="D74:D87" si="4">IF($E$89=$E$33,D18,ROUND(E74/2,2))</f>
        <v>0</v>
      </c>
      <c r="E74" s="57">
        <f t="shared" ref="E74:E87" si="5">IF($E$89=$E$33,E18,ROUND(E18*(1-$C$110),2))</f>
        <v>0</v>
      </c>
      <c r="F74" s="20">
        <f t="shared" si="2"/>
        <v>0</v>
      </c>
      <c r="G74" s="20">
        <f t="shared" si="2"/>
        <v>0</v>
      </c>
      <c r="H74" s="15">
        <f t="shared" ref="H74:H87" si="6">IF($E$89=$E$33,H18,E74-D74)</f>
        <v>0</v>
      </c>
    </row>
    <row r="75" spans="1:8" ht="15" customHeight="1" x14ac:dyDescent="0.25">
      <c r="A75" s="97"/>
      <c r="B75" s="100"/>
      <c r="C75" s="16" t="s">
        <v>49</v>
      </c>
      <c r="D75" s="81">
        <f t="shared" si="4"/>
        <v>0</v>
      </c>
      <c r="E75" s="57">
        <f t="shared" si="5"/>
        <v>0</v>
      </c>
      <c r="F75" s="20">
        <f t="shared" ref="F75:G90" si="7">E75</f>
        <v>0</v>
      </c>
      <c r="G75" s="20">
        <f t="shared" si="7"/>
        <v>0</v>
      </c>
      <c r="H75" s="15">
        <f t="shared" si="6"/>
        <v>0</v>
      </c>
    </row>
    <row r="76" spans="1:8" ht="15" customHeight="1" x14ac:dyDescent="0.25">
      <c r="A76" s="97"/>
      <c r="B76" s="100"/>
      <c r="C76" s="16" t="s">
        <v>33</v>
      </c>
      <c r="D76" s="81">
        <f t="shared" si="4"/>
        <v>0</v>
      </c>
      <c r="E76" s="57">
        <f t="shared" si="5"/>
        <v>0</v>
      </c>
      <c r="F76" s="20">
        <f t="shared" si="7"/>
        <v>0</v>
      </c>
      <c r="G76" s="20">
        <f t="shared" si="7"/>
        <v>0</v>
      </c>
      <c r="H76" s="15">
        <f t="shared" si="6"/>
        <v>0</v>
      </c>
    </row>
    <row r="77" spans="1:8" ht="15" customHeight="1" x14ac:dyDescent="0.25">
      <c r="A77" s="97"/>
      <c r="B77" s="100"/>
      <c r="C77" s="16" t="s">
        <v>50</v>
      </c>
      <c r="D77" s="81">
        <f t="shared" si="4"/>
        <v>0</v>
      </c>
      <c r="E77" s="57">
        <f t="shared" si="5"/>
        <v>0</v>
      </c>
      <c r="F77" s="20">
        <f t="shared" si="7"/>
        <v>0</v>
      </c>
      <c r="G77" s="20">
        <f t="shared" si="7"/>
        <v>0</v>
      </c>
      <c r="H77" s="15">
        <f t="shared" si="6"/>
        <v>0</v>
      </c>
    </row>
    <row r="78" spans="1:8" ht="15" customHeight="1" x14ac:dyDescent="0.25">
      <c r="A78" s="97"/>
      <c r="B78" s="100"/>
      <c r="C78" s="17" t="s">
        <v>34</v>
      </c>
      <c r="D78" s="81">
        <f t="shared" si="4"/>
        <v>0</v>
      </c>
      <c r="E78" s="57">
        <f t="shared" si="5"/>
        <v>0</v>
      </c>
      <c r="F78" s="20">
        <f t="shared" si="7"/>
        <v>0</v>
      </c>
      <c r="G78" s="20">
        <f t="shared" si="7"/>
        <v>0</v>
      </c>
      <c r="H78" s="15">
        <f t="shared" si="6"/>
        <v>0</v>
      </c>
    </row>
    <row r="79" spans="1:8" ht="15" customHeight="1" x14ac:dyDescent="0.25">
      <c r="A79" s="97"/>
      <c r="B79" s="100"/>
      <c r="C79" s="16" t="s">
        <v>35</v>
      </c>
      <c r="D79" s="81">
        <f t="shared" si="4"/>
        <v>0</v>
      </c>
      <c r="E79" s="57">
        <f t="shared" si="5"/>
        <v>0</v>
      </c>
      <c r="F79" s="20">
        <f t="shared" si="7"/>
        <v>0</v>
      </c>
      <c r="G79" s="20">
        <f t="shared" si="7"/>
        <v>0</v>
      </c>
      <c r="H79" s="15">
        <f t="shared" si="6"/>
        <v>0</v>
      </c>
    </row>
    <row r="80" spans="1:8" ht="15" customHeight="1" x14ac:dyDescent="0.25">
      <c r="A80" s="97"/>
      <c r="B80" s="100"/>
      <c r="C80" s="16" t="s">
        <v>36</v>
      </c>
      <c r="D80" s="81">
        <f t="shared" si="4"/>
        <v>0</v>
      </c>
      <c r="E80" s="57">
        <f t="shared" si="5"/>
        <v>0</v>
      </c>
      <c r="F80" s="20">
        <f t="shared" si="7"/>
        <v>0</v>
      </c>
      <c r="G80" s="20">
        <f t="shared" si="7"/>
        <v>0</v>
      </c>
      <c r="H80" s="15">
        <f t="shared" si="6"/>
        <v>0</v>
      </c>
    </row>
    <row r="81" spans="1:8" ht="15" customHeight="1" x14ac:dyDescent="0.25">
      <c r="A81" s="97"/>
      <c r="B81" s="100"/>
      <c r="C81" s="16" t="s">
        <v>37</v>
      </c>
      <c r="D81" s="81">
        <f t="shared" si="4"/>
        <v>0</v>
      </c>
      <c r="E81" s="57">
        <f t="shared" si="5"/>
        <v>0</v>
      </c>
      <c r="F81" s="20">
        <f t="shared" si="7"/>
        <v>0</v>
      </c>
      <c r="G81" s="20">
        <f t="shared" si="7"/>
        <v>0</v>
      </c>
      <c r="H81" s="15">
        <f t="shared" si="6"/>
        <v>0</v>
      </c>
    </row>
    <row r="82" spans="1:8" ht="15" customHeight="1" x14ac:dyDescent="0.25">
      <c r="A82" s="97"/>
      <c r="B82" s="100"/>
      <c r="C82" s="16" t="s">
        <v>38</v>
      </c>
      <c r="D82" s="81">
        <f t="shared" si="4"/>
        <v>0</v>
      </c>
      <c r="E82" s="57">
        <f t="shared" si="5"/>
        <v>0</v>
      </c>
      <c r="F82" s="20">
        <f t="shared" si="7"/>
        <v>0</v>
      </c>
      <c r="G82" s="20">
        <f t="shared" si="7"/>
        <v>0</v>
      </c>
      <c r="H82" s="15">
        <f t="shared" si="6"/>
        <v>0</v>
      </c>
    </row>
    <row r="83" spans="1:8" ht="15" customHeight="1" x14ac:dyDescent="0.25">
      <c r="A83" s="97"/>
      <c r="B83" s="100"/>
      <c r="C83" s="16" t="s">
        <v>39</v>
      </c>
      <c r="D83" s="81">
        <f t="shared" si="4"/>
        <v>0</v>
      </c>
      <c r="E83" s="57">
        <f t="shared" si="5"/>
        <v>0</v>
      </c>
      <c r="F83" s="20">
        <f t="shared" si="7"/>
        <v>0</v>
      </c>
      <c r="G83" s="20">
        <f t="shared" si="7"/>
        <v>0</v>
      </c>
      <c r="H83" s="15">
        <f t="shared" si="6"/>
        <v>0</v>
      </c>
    </row>
    <row r="84" spans="1:8" ht="15" customHeight="1" x14ac:dyDescent="0.25">
      <c r="A84" s="97"/>
      <c r="B84" s="100"/>
      <c r="C84" s="16" t="s">
        <v>40</v>
      </c>
      <c r="D84" s="81">
        <f t="shared" si="4"/>
        <v>0</v>
      </c>
      <c r="E84" s="57">
        <f t="shared" si="5"/>
        <v>0</v>
      </c>
      <c r="F84" s="20">
        <f t="shared" si="7"/>
        <v>0</v>
      </c>
      <c r="G84" s="20">
        <f t="shared" si="7"/>
        <v>0</v>
      </c>
      <c r="H84" s="15">
        <f t="shared" si="6"/>
        <v>0</v>
      </c>
    </row>
    <row r="85" spans="1:8" ht="15" customHeight="1" x14ac:dyDescent="0.25">
      <c r="A85" s="97"/>
      <c r="B85" s="100"/>
      <c r="C85" s="16" t="s">
        <v>41</v>
      </c>
      <c r="D85" s="81">
        <f t="shared" si="4"/>
        <v>0</v>
      </c>
      <c r="E85" s="57">
        <f t="shared" si="5"/>
        <v>0</v>
      </c>
      <c r="F85" s="20">
        <f t="shared" si="7"/>
        <v>0</v>
      </c>
      <c r="G85" s="20">
        <f t="shared" si="7"/>
        <v>0</v>
      </c>
      <c r="H85" s="15">
        <f t="shared" si="6"/>
        <v>0</v>
      </c>
    </row>
    <row r="86" spans="1:8" ht="15" customHeight="1" x14ac:dyDescent="0.25">
      <c r="A86" s="97"/>
      <c r="B86" s="100"/>
      <c r="C86" s="16" t="s">
        <v>42</v>
      </c>
      <c r="D86" s="81">
        <f t="shared" si="4"/>
        <v>0</v>
      </c>
      <c r="E86" s="57">
        <f t="shared" si="5"/>
        <v>0</v>
      </c>
      <c r="F86" s="20">
        <f t="shared" si="7"/>
        <v>0</v>
      </c>
      <c r="G86" s="20">
        <f t="shared" si="7"/>
        <v>0</v>
      </c>
      <c r="H86" s="15">
        <f t="shared" si="6"/>
        <v>0</v>
      </c>
    </row>
    <row r="87" spans="1:8" ht="15" customHeight="1" x14ac:dyDescent="0.25">
      <c r="A87" s="97"/>
      <c r="B87" s="101"/>
      <c r="C87" s="16" t="s">
        <v>43</v>
      </c>
      <c r="D87" s="81">
        <f t="shared" si="4"/>
        <v>0</v>
      </c>
      <c r="E87" s="57">
        <f t="shared" si="5"/>
        <v>0</v>
      </c>
      <c r="F87" s="20">
        <f t="shared" si="7"/>
        <v>0</v>
      </c>
      <c r="G87" s="20">
        <f t="shared" si="7"/>
        <v>0</v>
      </c>
      <c r="H87" s="15">
        <f t="shared" si="6"/>
        <v>0</v>
      </c>
    </row>
    <row r="88" spans="1:8" ht="15" customHeight="1" thickBot="1" x14ac:dyDescent="0.3">
      <c r="A88" s="97"/>
      <c r="B88" s="105" t="s">
        <v>15</v>
      </c>
      <c r="C88" s="106"/>
      <c r="D88" s="51">
        <f>SUM(D74:D87)</f>
        <v>0</v>
      </c>
      <c r="E88" s="18">
        <f>SUM(E74:E87)</f>
        <v>0</v>
      </c>
      <c r="F88" s="18">
        <f t="shared" si="7"/>
        <v>0</v>
      </c>
      <c r="G88" s="18">
        <f t="shared" si="7"/>
        <v>0</v>
      </c>
      <c r="H88" s="19">
        <f>SUM(H74:H87)</f>
        <v>0</v>
      </c>
    </row>
    <row r="89" spans="1:8" ht="15" customHeight="1" thickBot="1" x14ac:dyDescent="0.3">
      <c r="A89" s="98"/>
      <c r="B89" s="24" t="s">
        <v>16</v>
      </c>
      <c r="C89" s="79"/>
      <c r="D89" s="83">
        <f>D73+D88</f>
        <v>0</v>
      </c>
      <c r="E89" s="75">
        <v>0</v>
      </c>
      <c r="F89" s="25">
        <f>F73+F88</f>
        <v>0</v>
      </c>
      <c r="G89" s="25">
        <f t="shared" si="7"/>
        <v>0</v>
      </c>
      <c r="H89" s="76">
        <f>H73+H88</f>
        <v>0</v>
      </c>
    </row>
    <row r="90" spans="1:8" ht="15" customHeight="1" x14ac:dyDescent="0.25">
      <c r="A90" s="96" t="s">
        <v>17</v>
      </c>
      <c r="B90" s="100" t="s">
        <v>18</v>
      </c>
      <c r="C90" s="13" t="s">
        <v>32</v>
      </c>
      <c r="D90" s="84">
        <f t="shared" ref="D90:E103" si="8">D34</f>
        <v>1109.0600000000013</v>
      </c>
      <c r="E90" s="74">
        <f t="shared" si="8"/>
        <v>2218.12</v>
      </c>
      <c r="F90" s="20">
        <f t="shared" si="7"/>
        <v>2218.12</v>
      </c>
      <c r="G90" s="20">
        <f t="shared" si="7"/>
        <v>2218.12</v>
      </c>
      <c r="H90" s="21">
        <f t="shared" ref="H90:H103" si="9">IF($E$89=$E$33,H34,E90-D90)</f>
        <v>1109.0599999999986</v>
      </c>
    </row>
    <row r="91" spans="1:8" ht="15" customHeight="1" x14ac:dyDescent="0.25">
      <c r="A91" s="97"/>
      <c r="B91" s="100"/>
      <c r="C91" s="16" t="s">
        <v>49</v>
      </c>
      <c r="D91" s="81">
        <f t="shared" si="8"/>
        <v>2230.4599999999991</v>
      </c>
      <c r="E91" s="57">
        <f t="shared" si="8"/>
        <v>4460.9399999999996</v>
      </c>
      <c r="F91" s="14">
        <f t="shared" ref="F91:G106" si="10">E91</f>
        <v>4460.9399999999996</v>
      </c>
      <c r="G91" s="14">
        <f t="shared" si="10"/>
        <v>4460.9399999999996</v>
      </c>
      <c r="H91" s="15">
        <f t="shared" si="9"/>
        <v>2230.4800000000005</v>
      </c>
    </row>
    <row r="92" spans="1:8" ht="15" customHeight="1" x14ac:dyDescent="0.25">
      <c r="A92" s="97"/>
      <c r="B92" s="100"/>
      <c r="C92" s="16" t="s">
        <v>33</v>
      </c>
      <c r="D92" s="81">
        <f t="shared" si="8"/>
        <v>501.40999999999985</v>
      </c>
      <c r="E92" s="57">
        <f t="shared" si="8"/>
        <v>1002.83</v>
      </c>
      <c r="F92" s="14">
        <f t="shared" si="10"/>
        <v>1002.83</v>
      </c>
      <c r="G92" s="14">
        <f t="shared" si="10"/>
        <v>1002.83</v>
      </c>
      <c r="H92" s="15">
        <f t="shared" si="9"/>
        <v>501.42000000000019</v>
      </c>
    </row>
    <row r="93" spans="1:8" ht="15" customHeight="1" x14ac:dyDescent="0.25">
      <c r="A93" s="97"/>
      <c r="B93" s="100"/>
      <c r="C93" s="16" t="s">
        <v>50</v>
      </c>
      <c r="D93" s="81">
        <f t="shared" si="8"/>
        <v>209.19999999999891</v>
      </c>
      <c r="E93" s="57">
        <f t="shared" si="8"/>
        <v>418.42</v>
      </c>
      <c r="F93" s="14">
        <f t="shared" si="10"/>
        <v>418.42</v>
      </c>
      <c r="G93" s="14">
        <f t="shared" si="10"/>
        <v>418.42</v>
      </c>
      <c r="H93" s="15">
        <f t="shared" si="9"/>
        <v>209.22000000000111</v>
      </c>
    </row>
    <row r="94" spans="1:8" ht="15" customHeight="1" x14ac:dyDescent="0.25">
      <c r="A94" s="97"/>
      <c r="B94" s="100"/>
      <c r="C94" s="17" t="s">
        <v>34</v>
      </c>
      <c r="D94" s="81">
        <f t="shared" si="8"/>
        <v>799.33000000000175</v>
      </c>
      <c r="E94" s="57">
        <f t="shared" si="8"/>
        <v>1598.66</v>
      </c>
      <c r="F94" s="14">
        <f t="shared" si="10"/>
        <v>1598.66</v>
      </c>
      <c r="G94" s="14">
        <f t="shared" si="10"/>
        <v>1598.66</v>
      </c>
      <c r="H94" s="15">
        <f t="shared" si="9"/>
        <v>799.32999999999834</v>
      </c>
    </row>
    <row r="95" spans="1:8" ht="15" customHeight="1" x14ac:dyDescent="0.25">
      <c r="A95" s="97"/>
      <c r="B95" s="100"/>
      <c r="C95" s="16" t="s">
        <v>35</v>
      </c>
      <c r="D95" s="81">
        <f t="shared" si="8"/>
        <v>1015.3099999999977</v>
      </c>
      <c r="E95" s="57">
        <f t="shared" si="8"/>
        <v>2030.62</v>
      </c>
      <c r="F95" s="14">
        <f t="shared" si="10"/>
        <v>2030.62</v>
      </c>
      <c r="G95" s="14">
        <f t="shared" si="10"/>
        <v>2030.62</v>
      </c>
      <c r="H95" s="15">
        <f t="shared" si="9"/>
        <v>1015.3100000000022</v>
      </c>
    </row>
    <row r="96" spans="1:8" ht="15" customHeight="1" x14ac:dyDescent="0.25">
      <c r="A96" s="97"/>
      <c r="B96" s="100"/>
      <c r="C96" s="16" t="s">
        <v>36</v>
      </c>
      <c r="D96" s="81">
        <f t="shared" si="8"/>
        <v>889.90000000000146</v>
      </c>
      <c r="E96" s="57">
        <f t="shared" si="8"/>
        <v>1779.8</v>
      </c>
      <c r="F96" s="14">
        <f t="shared" si="10"/>
        <v>1779.8</v>
      </c>
      <c r="G96" s="14">
        <f t="shared" si="10"/>
        <v>1779.8</v>
      </c>
      <c r="H96" s="15">
        <f t="shared" si="9"/>
        <v>889.8999999999985</v>
      </c>
    </row>
    <row r="97" spans="1:8" ht="15" customHeight="1" x14ac:dyDescent="0.25">
      <c r="A97" s="97"/>
      <c r="B97" s="100"/>
      <c r="C97" s="16" t="s">
        <v>37</v>
      </c>
      <c r="D97" s="81">
        <f t="shared" si="8"/>
        <v>487.68000000000029</v>
      </c>
      <c r="E97" s="57">
        <f t="shared" si="8"/>
        <v>975.37</v>
      </c>
      <c r="F97" s="14">
        <f t="shared" si="10"/>
        <v>975.37</v>
      </c>
      <c r="G97" s="14">
        <f t="shared" si="10"/>
        <v>975.37</v>
      </c>
      <c r="H97" s="15">
        <f t="shared" si="9"/>
        <v>487.68999999999971</v>
      </c>
    </row>
    <row r="98" spans="1:8" ht="15" customHeight="1" x14ac:dyDescent="0.25">
      <c r="A98" s="97"/>
      <c r="B98" s="100"/>
      <c r="C98" s="16" t="s">
        <v>38</v>
      </c>
      <c r="D98" s="81">
        <f t="shared" si="8"/>
        <v>682.11000000000058</v>
      </c>
      <c r="E98" s="57">
        <f t="shared" si="8"/>
        <v>1364.21</v>
      </c>
      <c r="F98" s="14">
        <f t="shared" si="10"/>
        <v>1364.21</v>
      </c>
      <c r="G98" s="14">
        <f t="shared" si="10"/>
        <v>1364.21</v>
      </c>
      <c r="H98" s="15">
        <f t="shared" si="9"/>
        <v>682.09999999999945</v>
      </c>
    </row>
    <row r="99" spans="1:8" ht="15" customHeight="1" x14ac:dyDescent="0.25">
      <c r="A99" s="97"/>
      <c r="B99" s="100"/>
      <c r="C99" s="16" t="s">
        <v>39</v>
      </c>
      <c r="D99" s="81">
        <f t="shared" si="8"/>
        <v>817.90999999999985</v>
      </c>
      <c r="E99" s="57">
        <f t="shared" si="8"/>
        <v>1635.83</v>
      </c>
      <c r="F99" s="14">
        <f t="shared" si="10"/>
        <v>1635.83</v>
      </c>
      <c r="G99" s="14">
        <f t="shared" si="10"/>
        <v>1635.83</v>
      </c>
      <c r="H99" s="15">
        <f t="shared" si="9"/>
        <v>817.92000000000007</v>
      </c>
    </row>
    <row r="100" spans="1:8" ht="15" customHeight="1" x14ac:dyDescent="0.25">
      <c r="A100" s="97"/>
      <c r="B100" s="100"/>
      <c r="C100" s="16" t="s">
        <v>40</v>
      </c>
      <c r="D100" s="81">
        <f t="shared" si="8"/>
        <v>813.83000000000175</v>
      </c>
      <c r="E100" s="57">
        <f t="shared" si="8"/>
        <v>1627.66</v>
      </c>
      <c r="F100" s="14">
        <f t="shared" si="10"/>
        <v>1627.66</v>
      </c>
      <c r="G100" s="14">
        <f t="shared" si="10"/>
        <v>1627.66</v>
      </c>
      <c r="H100" s="15">
        <f t="shared" si="9"/>
        <v>813.82999999999834</v>
      </c>
    </row>
    <row r="101" spans="1:8" ht="15" customHeight="1" x14ac:dyDescent="0.25">
      <c r="A101" s="97"/>
      <c r="B101" s="100"/>
      <c r="C101" s="16" t="s">
        <v>41</v>
      </c>
      <c r="D101" s="81">
        <f t="shared" si="8"/>
        <v>919.31999999999971</v>
      </c>
      <c r="E101" s="57">
        <f t="shared" si="8"/>
        <v>1838.65</v>
      </c>
      <c r="F101" s="14">
        <f t="shared" si="10"/>
        <v>1838.65</v>
      </c>
      <c r="G101" s="14">
        <f t="shared" si="10"/>
        <v>1838.65</v>
      </c>
      <c r="H101" s="15">
        <f t="shared" si="9"/>
        <v>919.33000000000038</v>
      </c>
    </row>
    <row r="102" spans="1:8" ht="15" customHeight="1" x14ac:dyDescent="0.25">
      <c r="A102" s="97"/>
      <c r="B102" s="100"/>
      <c r="C102" s="16" t="s">
        <v>42</v>
      </c>
      <c r="D102" s="81">
        <f t="shared" si="8"/>
        <v>1253.5799999999981</v>
      </c>
      <c r="E102" s="57">
        <f t="shared" si="8"/>
        <v>2507.1799999999998</v>
      </c>
      <c r="F102" s="14">
        <f t="shared" si="10"/>
        <v>2507.1799999999998</v>
      </c>
      <c r="G102" s="14">
        <f t="shared" si="10"/>
        <v>2507.1799999999998</v>
      </c>
      <c r="H102" s="15">
        <f t="shared" si="9"/>
        <v>1253.6000000000017</v>
      </c>
    </row>
    <row r="103" spans="1:8" ht="15" customHeight="1" x14ac:dyDescent="0.25">
      <c r="A103" s="97"/>
      <c r="B103" s="101"/>
      <c r="C103" s="16" t="s">
        <v>43</v>
      </c>
      <c r="D103" s="81">
        <f t="shared" si="8"/>
        <v>1275.2299999999996</v>
      </c>
      <c r="E103" s="57">
        <f t="shared" si="8"/>
        <v>2550.4699999999998</v>
      </c>
      <c r="F103" s="14">
        <f t="shared" si="10"/>
        <v>2550.4699999999998</v>
      </c>
      <c r="G103" s="14">
        <f t="shared" si="10"/>
        <v>2550.4699999999998</v>
      </c>
      <c r="H103" s="15">
        <f t="shared" si="9"/>
        <v>1275.2400000000002</v>
      </c>
    </row>
    <row r="104" spans="1:8" ht="15" customHeight="1" thickBot="1" x14ac:dyDescent="0.3">
      <c r="A104" s="97"/>
      <c r="B104" s="107" t="s">
        <v>19</v>
      </c>
      <c r="C104" s="108"/>
      <c r="D104" s="85">
        <f>SUM(D90:D103)</f>
        <v>13004.33</v>
      </c>
      <c r="E104" s="58">
        <f>SUM(E90:E103)</f>
        <v>26008.760000000006</v>
      </c>
      <c r="F104" s="58">
        <f t="shared" si="10"/>
        <v>26008.760000000006</v>
      </c>
      <c r="G104" s="58">
        <f t="shared" si="10"/>
        <v>26008.760000000006</v>
      </c>
      <c r="H104" s="78">
        <f>SUM(H90:H103)</f>
        <v>13004.429999999998</v>
      </c>
    </row>
    <row r="105" spans="1:8" ht="15" customHeight="1" thickBot="1" x14ac:dyDescent="0.3">
      <c r="A105" s="98"/>
      <c r="B105" s="24" t="s">
        <v>20</v>
      </c>
      <c r="C105" s="79"/>
      <c r="D105" s="64">
        <f>D104</f>
        <v>13004.33</v>
      </c>
      <c r="E105" s="63">
        <f>E104</f>
        <v>26008.760000000006</v>
      </c>
      <c r="F105" s="63">
        <f t="shared" si="10"/>
        <v>26008.760000000006</v>
      </c>
      <c r="G105" s="63">
        <f>F105</f>
        <v>26008.760000000006</v>
      </c>
      <c r="H105" s="26">
        <f>H104</f>
        <v>13004.429999999998</v>
      </c>
    </row>
    <row r="106" spans="1:8" ht="15" customHeight="1" x14ac:dyDescent="0.25">
      <c r="A106" s="9"/>
      <c r="B106" s="109" t="s">
        <v>1</v>
      </c>
      <c r="C106" s="110"/>
      <c r="D106" s="86">
        <f>D89+D105</f>
        <v>13004.33</v>
      </c>
      <c r="E106" s="72">
        <f>E73+E88+E104</f>
        <v>26008.760000000006</v>
      </c>
      <c r="F106" s="72">
        <f t="shared" si="10"/>
        <v>26008.760000000006</v>
      </c>
      <c r="G106" s="72">
        <f>F106</f>
        <v>26008.760000000006</v>
      </c>
      <c r="H106" s="73">
        <f>H89+H105</f>
        <v>13004.429999999998</v>
      </c>
    </row>
    <row r="107" spans="1:8" ht="15" customHeight="1" x14ac:dyDescent="0.25">
      <c r="A107" s="9"/>
      <c r="B107" s="111" t="s">
        <v>2</v>
      </c>
      <c r="C107" s="112"/>
      <c r="D107" s="87">
        <f>IF($E$89=$E$33,D51,ROUND((D59+D74+D90)*0.21,2)+ROUND((D60+D75+D91)*0.21,2)+ROUND((D61+D76+D92)*0.21,2)+ROUND((D62+D77+D93)*0.21,2)+ROUND((D63+D78+D94)*0.21,2)+ROUND((D64+D79+D95)*0.21,2)+ROUND((D65+D80+D96)*0.21,2)+ROUND((D66+D81+D97)*0.21,2)+ROUND((D67+D82+D98)*0.21,2)+ROUND((D68+D83+D99)*0.21,2)+ROUND((D69+D84+D100)*0.21,2)+ROUND((D70+D85+D101)*0.21,2)+ROUND((D71+D86+D102)*0.21,2)+ROUND((D72+D87+D103)*0.21,2))</f>
        <v>2730.9100000000003</v>
      </c>
      <c r="E107" s="59">
        <f>IF($E$89=$E$33,E51,ROUND((E59+E74+E90)*0.21,2)+ROUND((E60+E75+E91)*0.21,2)+ROUND((E61+E76+E92)*0.21,2)+ROUND((E62+E77+E93)*0.21,2)+ROUND((E63+E78+E94)*0.21,2)+ROUND((E64+E79+E95)*0.21,2)+ROUND((E65+E80+E96)*0.21,2)+ROUND((E66+E81+E97)*0.21,2)+ROUND((E67+E82+E98)*0.21,2)+ROUND((E68+E83+E99)*0.21,2)+ROUND((E69+E84+E100)*0.21,2)+ROUND((E70+E85+E101)*0.21,2)+ROUND((E71+E86+E102)*0.21,2)+ROUND((E72+E87+E103)*0.21,2))</f>
        <v>5461.85</v>
      </c>
      <c r="F107" s="59">
        <f>E107</f>
        <v>5461.85</v>
      </c>
      <c r="G107" s="59">
        <f>F107</f>
        <v>5461.85</v>
      </c>
      <c r="H107" s="60">
        <f>IF($E$89=$E$33,H51,ROUND((H59+H74+H90)*0.21,2)+ROUND((H60+H75+H91)*0.21,2)+ROUND((H61+H76+H92)*0.21,2)+ROUND((H62+H77+H93)*0.21,2)+ROUND((H63+H78+H94)*0.21,2)+ROUND((H64+H79+H95)*0.21,2)+ROUND((H65+H80+H96)*0.21,2)+ROUND((H66+H81+H97)*0.21,2)+ROUND((H67+H82+H98)*0.21,2)+ROUND((H68+H83+H99)*0.21,2)+ROUND((H69+H84+H100)*0.21,2)+ROUND((H70+H85+H101)*0.21,2)+ROUND((H71+H86+H102)*0.21,2)+ROUND((H72+H87+H103)*0.21,2))</f>
        <v>2730.9300000000003</v>
      </c>
    </row>
    <row r="108" spans="1:8" ht="15" customHeight="1" thickBot="1" x14ac:dyDescent="0.3">
      <c r="A108" s="9"/>
      <c r="B108" s="91" t="s">
        <v>3</v>
      </c>
      <c r="C108" s="92"/>
      <c r="D108" s="32">
        <f>SUM(D106:D107)</f>
        <v>15735.24</v>
      </c>
      <c r="E108" s="32">
        <f>SUM(E106:E107)</f>
        <v>31470.610000000008</v>
      </c>
      <c r="F108" s="33">
        <f t="shared" ref="F108" si="11">E108</f>
        <v>31470.610000000008</v>
      </c>
      <c r="G108" s="33">
        <f>F108</f>
        <v>31470.610000000008</v>
      </c>
      <c r="H108" s="34">
        <f>SUM(H106:H107)</f>
        <v>15735.359999999999</v>
      </c>
    </row>
    <row r="109" spans="1:8" ht="15" customHeight="1" thickBot="1" x14ac:dyDescent="0.3">
      <c r="A109" s="9"/>
      <c r="B109" s="9"/>
      <c r="C109" s="9"/>
      <c r="D109" s="9"/>
      <c r="E109" s="9"/>
      <c r="F109" s="9"/>
      <c r="G109" s="9"/>
      <c r="H109" s="9"/>
    </row>
    <row r="110" spans="1:8" ht="15" customHeight="1" thickBot="1" x14ac:dyDescent="0.3">
      <c r="A110" s="9"/>
      <c r="B110" s="35" t="s">
        <v>46</v>
      </c>
      <c r="C110" s="71">
        <f>1-(E89/E33)</f>
        <v>1</v>
      </c>
      <c r="D110" s="70"/>
      <c r="E110" s="70"/>
      <c r="F110" s="70"/>
      <c r="G110" s="70"/>
      <c r="H110" s="70"/>
    </row>
    <row r="111" spans="1:8" ht="15" customHeight="1" thickBot="1" x14ac:dyDescent="0.3"/>
    <row r="112" spans="1:8" ht="15" customHeight="1" thickBot="1" x14ac:dyDescent="0.3">
      <c r="B112" s="89" t="s">
        <v>47</v>
      </c>
      <c r="C112" s="90">
        <f>SUM(D106:H106)</f>
        <v>104035.04000000001</v>
      </c>
    </row>
    <row r="113" spans="1:8" ht="15" customHeight="1" thickBot="1" x14ac:dyDescent="0.3"/>
    <row r="114" spans="1:8" ht="15" customHeight="1" thickBot="1" x14ac:dyDescent="0.3">
      <c r="A114" s="9"/>
      <c r="B114" s="35" t="s">
        <v>48</v>
      </c>
      <c r="C114" s="71">
        <f>1-(C112/C54)</f>
        <v>0.96192398089016817</v>
      </c>
      <c r="D114" s="70"/>
      <c r="E114" s="70"/>
      <c r="F114" s="70"/>
      <c r="G114" s="70"/>
      <c r="H114" s="70"/>
    </row>
    <row r="115" spans="1:8" ht="15" customHeight="1" x14ac:dyDescent="0.25"/>
    <row r="116" spans="1:8" ht="15" customHeight="1" x14ac:dyDescent="0.25">
      <c r="B116" s="5" t="s">
        <v>4</v>
      </c>
      <c r="C116" s="6"/>
    </row>
    <row r="117" spans="1:8" ht="15" customHeight="1" x14ac:dyDescent="0.25">
      <c r="B117" s="5" t="s">
        <v>5</v>
      </c>
      <c r="C117" s="6"/>
    </row>
    <row r="118" spans="1:8" ht="15" customHeight="1" x14ac:dyDescent="0.25">
      <c r="B118" s="5" t="s">
        <v>6</v>
      </c>
      <c r="C118" s="6"/>
    </row>
  </sheetData>
  <sheetProtection sheet="1" selectLockedCells="1"/>
  <mergeCells count="24">
    <mergeCell ref="B52:C52"/>
    <mergeCell ref="D1:H1"/>
    <mergeCell ref="A3:A33"/>
    <mergeCell ref="B3:B16"/>
    <mergeCell ref="B17:C17"/>
    <mergeCell ref="B18:B31"/>
    <mergeCell ref="B32:C32"/>
    <mergeCell ref="A34:A49"/>
    <mergeCell ref="B34:B47"/>
    <mergeCell ref="B48:C48"/>
    <mergeCell ref="B50:C50"/>
    <mergeCell ref="B51:C51"/>
    <mergeCell ref="B108:C108"/>
    <mergeCell ref="D57:H57"/>
    <mergeCell ref="A59:A89"/>
    <mergeCell ref="B59:B72"/>
    <mergeCell ref="B73:C73"/>
    <mergeCell ref="B74:B87"/>
    <mergeCell ref="B88:C88"/>
    <mergeCell ref="A90:A105"/>
    <mergeCell ref="B90:B103"/>
    <mergeCell ref="B104:C104"/>
    <mergeCell ref="B106:C106"/>
    <mergeCell ref="B107:C107"/>
  </mergeCells>
  <dataValidations count="4">
    <dataValidation type="list" allowBlank="1" showInputMessage="1" showErrorMessage="1" sqref="A10 A16" xr:uid="{DE5313EC-3A0D-460A-93F8-32DC73BD9546}">
      <formula1>$A$34:$A$35</formula1>
    </dataValidation>
    <dataValidation type="list" allowBlank="1" showInputMessage="1" showErrorMessage="1" sqref="A4" xr:uid="{01DE9E4C-1874-4129-9A69-68E8F3C76379}">
      <formula1>$A$38:$A$41</formula1>
    </dataValidation>
    <dataValidation type="decimal" operator="lessThanOrEqual" allowBlank="1" showInputMessage="1" showErrorMessage="1" sqref="F72" xr:uid="{DA800F55-ED0F-48C3-8C26-BDA7F3B9CEE7}">
      <formula1>E33</formula1>
    </dataValidation>
    <dataValidation type="decimal" operator="lessThanOrEqual" allowBlank="1" showInputMessage="1" showErrorMessage="1" error="L'import introduït no pot ser superior a l'import de licitació" sqref="E89" xr:uid="{2E9931DC-6D4B-4285-9832-30D875C348E7}">
      <formula1>E33</formula1>
    </dataValidation>
  </dataValidations>
  <printOptions horizontalCentered="1"/>
  <pageMargins left="0.70866141732283472" right="0.70866141732283472" top="1.299212598425197" bottom="0.74803149606299213" header="0.31496062992125984" footer="0.31496062992125984"/>
  <pageSetup paperSize="8" scale="61" orientation="portrait" r:id="rId1"/>
  <headerFooter>
    <oddHeader>&amp;L
&amp;G&amp;C&amp;14
Annex I: MODEL D'OFERTA: 
APARTAT a)&amp;R&amp;8
Direcció de Serveis d'Edificis Municipals
Gerència de Serveis Generals
Avinyó, 7, 2a planta
08002 Barcelona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7"/>
  <sheetViews>
    <sheetView view="pageLayout" topLeftCell="A7" zoomScaleNormal="100" workbookViewId="0">
      <selection activeCell="A4" sqref="A4"/>
    </sheetView>
  </sheetViews>
  <sheetFormatPr defaultColWidth="11.42578125" defaultRowHeight="15" x14ac:dyDescent="0.25"/>
  <cols>
    <col min="1" max="1" width="37" customWidth="1"/>
    <col min="2" max="3" width="9" customWidth="1"/>
    <col min="4" max="4" width="18.42578125" hidden="1" customWidth="1"/>
    <col min="5" max="5" width="30.5703125" customWidth="1"/>
  </cols>
  <sheetData>
    <row r="1" spans="1:5" ht="73.900000000000006" customHeight="1" x14ac:dyDescent="0.25">
      <c r="A1" s="127" t="s">
        <v>27</v>
      </c>
      <c r="B1" s="127"/>
      <c r="C1" s="127"/>
      <c r="D1" s="127"/>
      <c r="E1" s="127"/>
    </row>
    <row r="3" spans="1:5" ht="27" customHeight="1" x14ac:dyDescent="0.25">
      <c r="A3" s="3" t="s">
        <v>21</v>
      </c>
      <c r="B3" s="3" t="s">
        <v>7</v>
      </c>
      <c r="C3" s="1"/>
      <c r="D3" s="1"/>
    </row>
    <row r="4" spans="1:5" ht="36" customHeight="1" x14ac:dyDescent="0.25">
      <c r="A4" s="4"/>
      <c r="B4" s="7" t="str">
        <f>IF(A4="1 mes",5,IF(A4="2 mesos",10,IF(A4="","0",0)))</f>
        <v>0</v>
      </c>
    </row>
    <row r="7" spans="1:5" ht="61.35" customHeight="1" x14ac:dyDescent="0.25">
      <c r="A7" s="128" t="s">
        <v>44</v>
      </c>
      <c r="B7" s="128"/>
      <c r="C7" s="128"/>
      <c r="D7" s="128"/>
      <c r="E7" s="128"/>
    </row>
    <row r="9" spans="1:5" ht="28.9" customHeight="1" x14ac:dyDescent="0.25">
      <c r="A9" s="3" t="s">
        <v>24</v>
      </c>
      <c r="B9" s="3" t="s">
        <v>7</v>
      </c>
    </row>
    <row r="10" spans="1:5" ht="34.35" customHeight="1" x14ac:dyDescent="0.25">
      <c r="A10" s="4"/>
      <c r="B10" s="8" t="str">
        <f>IF(A10="7 aparells",7.5,IF(A10="14 aparells",15,IF(A10="","0",0)))</f>
        <v>0</v>
      </c>
    </row>
    <row r="11" spans="1:5" x14ac:dyDescent="0.25">
      <c r="D11" t="s">
        <v>8</v>
      </c>
    </row>
    <row r="12" spans="1:5" x14ac:dyDescent="0.25">
      <c r="D12" t="s">
        <v>9</v>
      </c>
    </row>
    <row r="13" spans="1:5" ht="61.35" customHeight="1" x14ac:dyDescent="0.25">
      <c r="A13" s="128" t="s">
        <v>45</v>
      </c>
      <c r="B13" s="128"/>
      <c r="C13" s="128"/>
      <c r="D13" s="128"/>
      <c r="E13" s="128"/>
    </row>
    <row r="15" spans="1:5" ht="28.9" customHeight="1" x14ac:dyDescent="0.25">
      <c r="A15" s="3" t="s">
        <v>28</v>
      </c>
      <c r="B15" s="3" t="s">
        <v>7</v>
      </c>
    </row>
    <row r="16" spans="1:5" ht="34.35" customHeight="1" x14ac:dyDescent="0.25">
      <c r="A16" s="4"/>
      <c r="B16" s="8" t="str">
        <f>IF(A16="7 aparells",5,IF(A16="14 aparells",10,IF(A16="","0",0)))</f>
        <v>0</v>
      </c>
    </row>
    <row r="20" spans="1:3" ht="22.5" customHeight="1" x14ac:dyDescent="0.25">
      <c r="B20" s="5" t="s">
        <v>4</v>
      </c>
      <c r="C20" s="6"/>
    </row>
    <row r="21" spans="1:3" ht="22.5" customHeight="1" x14ac:dyDescent="0.25">
      <c r="B21" s="5" t="s">
        <v>5</v>
      </c>
      <c r="C21" s="6"/>
    </row>
    <row r="22" spans="1:3" ht="22.5" customHeight="1" x14ac:dyDescent="0.25">
      <c r="B22" s="5" t="s">
        <v>6</v>
      </c>
      <c r="C22" s="6"/>
    </row>
    <row r="23" spans="1:3" hidden="1" x14ac:dyDescent="0.25">
      <c r="A23" t="s">
        <v>29</v>
      </c>
    </row>
    <row r="24" spans="1:3" hidden="1" x14ac:dyDescent="0.25">
      <c r="A24" t="s">
        <v>25</v>
      </c>
    </row>
    <row r="25" spans="1:3" hidden="1" x14ac:dyDescent="0.25"/>
    <row r="26" spans="1:3" hidden="1" x14ac:dyDescent="0.25">
      <c r="A26" s="2" t="s">
        <v>22</v>
      </c>
      <c r="C26" t="s">
        <v>30</v>
      </c>
    </row>
    <row r="27" spans="1:3" hidden="1" x14ac:dyDescent="0.25">
      <c r="A27" s="2" t="s">
        <v>23</v>
      </c>
      <c r="C27" t="s">
        <v>31</v>
      </c>
    </row>
  </sheetData>
  <sheetProtection sheet="1" selectLockedCells="1"/>
  <mergeCells count="3">
    <mergeCell ref="A1:E1"/>
    <mergeCell ref="A7:E7"/>
    <mergeCell ref="A13:E13"/>
  </mergeCells>
  <dataValidations count="2">
    <dataValidation type="list" allowBlank="1" showInputMessage="1" showErrorMessage="1" sqref="A4" xr:uid="{00000000-0002-0000-0100-000000000000}">
      <formula1>$A$26:$A$29</formula1>
    </dataValidation>
    <dataValidation type="list" allowBlank="1" showInputMessage="1" showErrorMessage="1" sqref="A16 A10" xr:uid="{00000000-0002-0000-0100-000001000000}">
      <formula1>$A$23:$A$25</formula1>
    </dataValidation>
  </dataValidations>
  <printOptions horizontalCentered="1"/>
  <pageMargins left="0.70866141732283472" right="0.70866141732283472" top="1.299212598425197" bottom="0.74803149606299213" header="0.31496062992125984" footer="0.31496062992125984"/>
  <pageSetup paperSize="9" orientation="portrait" r:id="rId1"/>
  <headerFooter>
    <oddHeader>&amp;L
&amp;G&amp;C&amp;14
Annex I: MODEL D'OFERTA: 
APARTATS b) i c) i d) &amp;R&amp;8
Direcció de Serveis d'Edificis Municipals
Gerència de Serveis Generals
Avinyó, 7, 2a planta
08002 Barcelona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PROPOSTA ECONÒMICA</vt:lpstr>
      <vt:lpstr>B I C I D I E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Natàlia Gómez</dc:creator>
  <cp:lastModifiedBy>CISA PAMIES, GEMMA</cp:lastModifiedBy>
  <cp:lastPrinted>2025-12-01T08:50:32Z</cp:lastPrinted>
  <dcterms:created xsi:type="dcterms:W3CDTF">2019-01-21T10:50:55Z</dcterms:created>
  <dcterms:modified xsi:type="dcterms:W3CDTF">2026-02-18T15:05:11Z</dcterms:modified>
</cp:coreProperties>
</file>