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raya\Desktop\"/>
    </mc:Choice>
  </mc:AlternateContent>
  <xr:revisionPtr revIDLastSave="0" documentId="13_ncr:1_{F6CB623A-79F5-45E7-9F7C-1B03DDFBE67F}" xr6:coauthVersionLast="47" xr6:coauthVersionMax="47" xr10:uidLastSave="{00000000-0000-0000-0000-000000000000}"/>
  <bookViews>
    <workbookView xWindow="-28920" yWindow="555" windowWidth="29040" windowHeight="16440" tabRatio="858" activeTab="1" xr2:uid="{00000000-000D-0000-FFFF-FFFF00000000}"/>
  </bookViews>
  <sheets>
    <sheet name="Preus Unitaris" sheetId="8" r:id="rId1"/>
    <sheet name="RESUM" sheetId="16" r:id="rId2"/>
    <sheet name="Pressupost C.Reig-Poblet" sheetId="15" r:id="rId3"/>
    <sheet name="Pressupost C.Reig-Tapiró" sheetId="10" r:id="rId4"/>
    <sheet name="Pressupost C.Reig-Aurora Bertra" sheetId="14" r:id="rId5"/>
    <sheet name="Manteniment TRES CRUÏLLES" sheetId="17" r:id="rId6"/>
    <sheet name="Ppost SiS" sheetId="9" r:id="rId7"/>
  </sheets>
  <definedNames>
    <definedName name="_xlnm._FilterDatabase" localSheetId="4" hidden="1">'Pressupost C.Reig-Aurora Bertra'!$B$4:$G$82</definedName>
    <definedName name="_xlnm._FilterDatabase" localSheetId="2" hidden="1">'Pressupost C.Reig-Poblet'!$B$4:$G$92</definedName>
    <definedName name="_xlnm._FilterDatabase" localSheetId="3" hidden="1">'Pressupost C.Reig-Tapiró'!$B$4:$G$88</definedName>
    <definedName name="_xlnm.Print_Area" localSheetId="4">'Pressupost C.Reig-Aurora Bertra'!$B$2:$G$95</definedName>
    <definedName name="_xlnm.Print_Area" localSheetId="2">'Pressupost C.Reig-Poblet'!$B$2:$G$110</definedName>
    <definedName name="_xlnm.Print_Area" localSheetId="3">'Pressupost C.Reig-Tapiró'!$B$2:$G$106</definedName>
    <definedName name="_xlnm.Print_Area" localSheetId="0">'Preus Unitaris'!$B$2:$E$112</definedName>
    <definedName name="_xlnm.Print_Area" localSheetId="1">RESUM!$B$2:$I$48</definedName>
    <definedName name="OLE_LINK1" localSheetId="5">'Manteniment TRES CRUÏLLES'!$B$2</definedName>
    <definedName name="Print_Area" localSheetId="1">RESUM!$A$2:$I$48</definedName>
    <definedName name="_xlnm.Print_Titles" localSheetId="4">'Pressupost C.Reig-Aurora Bertra'!$4:$5</definedName>
    <definedName name="_xlnm.Print_Titles" localSheetId="2">'Pressupost C.Reig-Poblet'!$4:$5</definedName>
    <definedName name="_xlnm.Print_Titles" localSheetId="3">'Pressupost C.Reig-Tapiró'!$4:$5</definedName>
    <definedName name="_xlnm.Print_Titles" localSheetId="0">'Preus Unitaris'!$2:$5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1" i="15" l="1"/>
  <c r="D41" i="15" s="1"/>
  <c r="B42" i="15"/>
  <c r="D42" i="15" s="1"/>
  <c r="B43" i="15"/>
  <c r="D43" i="15" s="1"/>
  <c r="B44" i="15"/>
  <c r="C44" i="15" s="1"/>
  <c r="B45" i="15"/>
  <c r="C45" i="15" s="1"/>
  <c r="B46" i="15"/>
  <c r="F46" i="15" s="1"/>
  <c r="G46" i="15" s="1"/>
  <c r="D46" i="15"/>
  <c r="B47" i="15"/>
  <c r="D47" i="15" s="1"/>
  <c r="B48" i="15"/>
  <c r="C48" i="15" s="1"/>
  <c r="B49" i="15"/>
  <c r="C49" i="15" s="1"/>
  <c r="B50" i="15"/>
  <c r="F50" i="15" s="1"/>
  <c r="G50" i="15" s="1"/>
  <c r="B51" i="15"/>
  <c r="D51" i="15" s="1"/>
  <c r="B52" i="15"/>
  <c r="D52" i="15" s="1"/>
  <c r="B53" i="15"/>
  <c r="D53" i="15" s="1"/>
  <c r="B35" i="15"/>
  <c r="D35" i="15" s="1"/>
  <c r="C30" i="10"/>
  <c r="D25" i="14"/>
  <c r="C25" i="14"/>
  <c r="F30" i="10"/>
  <c r="D29" i="10"/>
  <c r="C29" i="10"/>
  <c r="C51" i="15" l="1"/>
  <c r="C47" i="15"/>
  <c r="C46" i="15"/>
  <c r="C41" i="15"/>
  <c r="D50" i="15"/>
  <c r="C43" i="15"/>
  <c r="C50" i="15"/>
  <c r="F42" i="15"/>
  <c r="G42" i="15" s="1"/>
  <c r="C53" i="15"/>
  <c r="F47" i="15"/>
  <c r="G47" i="15" s="1"/>
  <c r="C42" i="15"/>
  <c r="F52" i="15"/>
  <c r="G52" i="15" s="1"/>
  <c r="C52" i="15"/>
  <c r="F41" i="15"/>
  <c r="G41" i="15" s="1"/>
  <c r="F45" i="15"/>
  <c r="G45" i="15" s="1"/>
  <c r="D49" i="15"/>
  <c r="D45" i="15"/>
  <c r="F44" i="15"/>
  <c r="G44" i="15" s="1"/>
  <c r="F51" i="15"/>
  <c r="G51" i="15" s="1"/>
  <c r="D44" i="15"/>
  <c r="D48" i="15"/>
  <c r="F43" i="15"/>
  <c r="G43" i="15" s="1"/>
  <c r="C35" i="15"/>
  <c r="B34" i="15"/>
  <c r="C34" i="15" s="1"/>
  <c r="B87" i="10"/>
  <c r="F87" i="10" s="1"/>
  <c r="B86" i="10"/>
  <c r="F86" i="10" s="1"/>
  <c r="G86" i="10" s="1"/>
  <c r="B91" i="15"/>
  <c r="F91" i="15" s="1"/>
  <c r="B90" i="15"/>
  <c r="F90" i="15" s="1"/>
  <c r="G90" i="15" s="1"/>
  <c r="B38" i="14"/>
  <c r="B48" i="10"/>
  <c r="C48" i="10" s="1"/>
  <c r="B47" i="10"/>
  <c r="F47" i="10" s="1"/>
  <c r="G47" i="10" s="1"/>
  <c r="E39" i="8"/>
  <c r="E64" i="8"/>
  <c r="F53" i="15" s="1"/>
  <c r="G53" i="15" s="1"/>
  <c r="B76" i="14"/>
  <c r="D76" i="14" s="1"/>
  <c r="B75" i="14"/>
  <c r="F75" i="14" s="1"/>
  <c r="G75" i="14" s="1"/>
  <c r="F24" i="14"/>
  <c r="G24" i="14" s="1"/>
  <c r="D24" i="14"/>
  <c r="C24" i="14"/>
  <c r="F28" i="10"/>
  <c r="G28" i="10" s="1"/>
  <c r="D28" i="10"/>
  <c r="C28" i="10"/>
  <c r="F34" i="15" l="1"/>
  <c r="G34" i="15" s="1"/>
  <c r="D34" i="15"/>
  <c r="F25" i="14"/>
  <c r="G25" i="14" s="1"/>
  <c r="F29" i="10"/>
  <c r="G29" i="10" s="1"/>
  <c r="C86" i="10"/>
  <c r="C91" i="15"/>
  <c r="D91" i="15"/>
  <c r="C90" i="15"/>
  <c r="C87" i="10"/>
  <c r="D90" i="15"/>
  <c r="D87" i="10"/>
  <c r="C38" i="14"/>
  <c r="D38" i="14"/>
  <c r="D86" i="10"/>
  <c r="C47" i="10"/>
  <c r="D47" i="10"/>
  <c r="C75" i="14"/>
  <c r="D75" i="14"/>
  <c r="C76" i="14"/>
  <c r="F76" i="14"/>
  <c r="G76" i="14" s="1"/>
  <c r="B47" i="14"/>
  <c r="F47" i="14" s="1"/>
  <c r="G47" i="14" s="1"/>
  <c r="B46" i="14"/>
  <c r="D46" i="14" s="1"/>
  <c r="B44" i="14"/>
  <c r="F44" i="14" s="1"/>
  <c r="G44" i="14" s="1"/>
  <c r="B45" i="14"/>
  <c r="F45" i="14" s="1"/>
  <c r="G45" i="14" s="1"/>
  <c r="B56" i="10"/>
  <c r="D56" i="10" s="1"/>
  <c r="B57" i="10"/>
  <c r="F57" i="10" s="1"/>
  <c r="G57" i="10" s="1"/>
  <c r="B62" i="15"/>
  <c r="D62" i="15" s="1"/>
  <c r="B61" i="15"/>
  <c r="F61" i="15" s="1"/>
  <c r="G61" i="15" s="1"/>
  <c r="B26" i="14"/>
  <c r="C26" i="14" s="1"/>
  <c r="C57" i="10" l="1"/>
  <c r="D57" i="10"/>
  <c r="F62" i="15"/>
  <c r="G62" i="15" s="1"/>
  <c r="C61" i="15"/>
  <c r="D61" i="15"/>
  <c r="C56" i="10"/>
  <c r="C62" i="15"/>
  <c r="F46" i="14"/>
  <c r="G46" i="14" s="1"/>
  <c r="C47" i="14"/>
  <c r="D47" i="14"/>
  <c r="F56" i="10"/>
  <c r="G56" i="10" s="1"/>
  <c r="C46" i="14"/>
  <c r="C45" i="14"/>
  <c r="C44" i="14"/>
  <c r="D45" i="14"/>
  <c r="D44" i="14"/>
  <c r="D26" i="14"/>
  <c r="E14" i="8" l="1"/>
  <c r="E13" i="8"/>
  <c r="E9" i="8"/>
  <c r="F27" i="10"/>
  <c r="G27" i="10" s="1"/>
  <c r="D27" i="10"/>
  <c r="C27" i="10"/>
  <c r="B32" i="15"/>
  <c r="D32" i="15" s="1"/>
  <c r="E81" i="8"/>
  <c r="G30" i="10" l="1"/>
  <c r="F26" i="14"/>
  <c r="G26" i="14" s="1"/>
  <c r="F35" i="15"/>
  <c r="F32" i="15"/>
  <c r="G32" i="15" s="1"/>
  <c r="C32" i="15"/>
  <c r="F11" i="17"/>
  <c r="E25" i="17"/>
  <c r="H25" i="17" s="1"/>
  <c r="E22" i="17"/>
  <c r="H22" i="17" s="1"/>
  <c r="E7" i="17"/>
  <c r="H7" i="17" s="1"/>
  <c r="E8" i="17"/>
  <c r="H8" i="17" s="1"/>
  <c r="E11" i="17"/>
  <c r="E12" i="17"/>
  <c r="H12" i="17" s="1"/>
  <c r="J25" i="17"/>
  <c r="K25" i="17" s="1"/>
  <c r="J24" i="17"/>
  <c r="K24" i="17" s="1"/>
  <c r="E24" i="17" s="1"/>
  <c r="H24" i="17" s="1"/>
  <c r="J23" i="17"/>
  <c r="K23" i="17" s="1"/>
  <c r="E23" i="17" s="1"/>
  <c r="J22" i="17"/>
  <c r="K22" i="17" s="1"/>
  <c r="J21" i="17"/>
  <c r="K21" i="17" s="1"/>
  <c r="E21" i="17" s="1"/>
  <c r="H21" i="17" s="1"/>
  <c r="J20" i="17"/>
  <c r="K20" i="17" s="1"/>
  <c r="E20" i="17" s="1"/>
  <c r="H20" i="17" s="1"/>
  <c r="J19" i="17"/>
  <c r="K19" i="17" s="1"/>
  <c r="E19" i="17" s="1"/>
  <c r="H19" i="17" s="1"/>
  <c r="J14" i="17"/>
  <c r="K14" i="17" s="1"/>
  <c r="E14" i="17" s="1"/>
  <c r="H14" i="17" s="1"/>
  <c r="J13" i="17"/>
  <c r="K13" i="17" s="1"/>
  <c r="E13" i="17" s="1"/>
  <c r="H13" i="17" s="1"/>
  <c r="J12" i="17"/>
  <c r="K12" i="17" s="1"/>
  <c r="J11" i="17"/>
  <c r="K11" i="17" s="1"/>
  <c r="J10" i="17"/>
  <c r="K10" i="17" s="1"/>
  <c r="E10" i="17" s="1"/>
  <c r="H10" i="17" s="1"/>
  <c r="J9" i="17"/>
  <c r="K9" i="17" s="1"/>
  <c r="E9" i="17" s="1"/>
  <c r="H9" i="17" s="1"/>
  <c r="J8" i="17"/>
  <c r="K8" i="17" s="1"/>
  <c r="J7" i="17"/>
  <c r="K7" i="17" s="1"/>
  <c r="J6" i="17"/>
  <c r="K6" i="17" s="1"/>
  <c r="E6" i="17" s="1"/>
  <c r="H6" i="17" s="1"/>
  <c r="J5" i="17"/>
  <c r="K5" i="17" s="1"/>
  <c r="E5" i="17" s="1"/>
  <c r="H5" i="17" s="1"/>
  <c r="J4" i="17"/>
  <c r="K4" i="17" s="1"/>
  <c r="E4" i="17" s="1"/>
  <c r="H4" i="17" s="1"/>
  <c r="J3" i="17"/>
  <c r="K3" i="17" s="1"/>
  <c r="E3" i="17" s="1"/>
  <c r="H3" i="17" s="1"/>
  <c r="H11" i="17" l="1"/>
  <c r="H23" i="17"/>
  <c r="H15" i="17"/>
  <c r="H26" i="17"/>
  <c r="B26" i="10"/>
  <c r="F26" i="10" s="1"/>
  <c r="G26" i="10" s="1"/>
  <c r="B33" i="15"/>
  <c r="B31" i="15"/>
  <c r="F31" i="15" s="1"/>
  <c r="G31" i="15" s="1"/>
  <c r="E10" i="10"/>
  <c r="E11" i="15"/>
  <c r="C31" i="15" l="1"/>
  <c r="D31" i="15"/>
  <c r="C26" i="10"/>
  <c r="D26" i="10"/>
  <c r="H29" i="17"/>
  <c r="B74" i="10"/>
  <c r="E63" i="8" l="1"/>
  <c r="F38" i="14" s="1"/>
  <c r="G38" i="14" s="1"/>
  <c r="B30" i="15"/>
  <c r="B23" i="14"/>
  <c r="D23" i="14" s="1"/>
  <c r="B22" i="14"/>
  <c r="F22" i="14" s="1"/>
  <c r="G22" i="14" s="1"/>
  <c r="B46" i="10"/>
  <c r="C46" i="10" s="1"/>
  <c r="B29" i="15"/>
  <c r="C29" i="15" s="1"/>
  <c r="B19" i="14"/>
  <c r="C19" i="14" s="1"/>
  <c r="B25" i="15"/>
  <c r="C25" i="15" s="1"/>
  <c r="B16" i="15"/>
  <c r="F16" i="15" s="1"/>
  <c r="G16" i="15" s="1"/>
  <c r="B10" i="15"/>
  <c r="F10" i="15" s="1"/>
  <c r="G10" i="15" s="1"/>
  <c r="E58" i="8"/>
  <c r="F48" i="15" s="1"/>
  <c r="G48" i="15" s="1"/>
  <c r="E59" i="8"/>
  <c r="F49" i="15" s="1"/>
  <c r="G49" i="15" s="1"/>
  <c r="F23" i="14" l="1"/>
  <c r="G23" i="14" s="1"/>
  <c r="D30" i="15"/>
  <c r="C23" i="14"/>
  <c r="C30" i="15"/>
  <c r="F46" i="10"/>
  <c r="G46" i="10" s="1"/>
  <c r="D46" i="10"/>
  <c r="D22" i="14"/>
  <c r="C22" i="14"/>
  <c r="F19" i="14"/>
  <c r="G19" i="14" s="1"/>
  <c r="D19" i="14"/>
  <c r="D29" i="15"/>
  <c r="F29" i="15"/>
  <c r="G29" i="15" s="1"/>
  <c r="G91" i="15"/>
  <c r="D25" i="15"/>
  <c r="F25" i="15"/>
  <c r="G25" i="15" s="1"/>
  <c r="C16" i="15"/>
  <c r="D16" i="15"/>
  <c r="C10" i="15"/>
  <c r="D10" i="15"/>
  <c r="G46" i="16" l="1"/>
  <c r="H46" i="16" s="1"/>
  <c r="B74" i="14" l="1"/>
  <c r="F74" i="14" s="1"/>
  <c r="G74" i="14" s="1"/>
  <c r="B85" i="10"/>
  <c r="F85" i="10" s="1"/>
  <c r="G85" i="10" s="1"/>
  <c r="E34" i="8"/>
  <c r="F30" i="15" s="1"/>
  <c r="G30" i="15" s="1"/>
  <c r="B28" i="15"/>
  <c r="F28" i="15" s="1"/>
  <c r="B26" i="15"/>
  <c r="B27" i="15"/>
  <c r="D27" i="15" s="1"/>
  <c r="B19" i="15"/>
  <c r="D19" i="15" s="1"/>
  <c r="B20" i="15"/>
  <c r="F20" i="15" s="1"/>
  <c r="B21" i="15"/>
  <c r="C21" i="15" s="1"/>
  <c r="B22" i="15"/>
  <c r="F22" i="15" s="1"/>
  <c r="B23" i="15"/>
  <c r="F23" i="15" s="1"/>
  <c r="B24" i="15"/>
  <c r="D24" i="15" s="1"/>
  <c r="B17" i="15"/>
  <c r="F17" i="15" s="1"/>
  <c r="B18" i="15"/>
  <c r="F18" i="15" s="1"/>
  <c r="B12" i="15"/>
  <c r="D12" i="15" s="1"/>
  <c r="B13" i="15"/>
  <c r="C13" i="15" s="1"/>
  <c r="B14" i="15"/>
  <c r="F14" i="15" s="1"/>
  <c r="B15" i="15"/>
  <c r="C15" i="15" s="1"/>
  <c r="B11" i="15"/>
  <c r="D11" i="15" s="1"/>
  <c r="B8" i="15"/>
  <c r="D8" i="15" s="1"/>
  <c r="B9" i="15"/>
  <c r="D9" i="15" s="1"/>
  <c r="B7" i="15"/>
  <c r="F7" i="15" s="1"/>
  <c r="B88" i="15"/>
  <c r="D88" i="15" s="1"/>
  <c r="B89" i="15"/>
  <c r="C89" i="15" s="1"/>
  <c r="B84" i="15"/>
  <c r="C84" i="15" s="1"/>
  <c r="B85" i="15"/>
  <c r="C85" i="15" s="1"/>
  <c r="B86" i="15"/>
  <c r="D86" i="15" s="1"/>
  <c r="B87" i="15"/>
  <c r="C87" i="15" s="1"/>
  <c r="B83" i="15"/>
  <c r="D83" i="15" s="1"/>
  <c r="B79" i="15"/>
  <c r="D79" i="15" s="1"/>
  <c r="B77" i="15"/>
  <c r="C77" i="15" s="1"/>
  <c r="B78" i="15"/>
  <c r="D78" i="15" s="1"/>
  <c r="B76" i="15"/>
  <c r="C76" i="15" s="1"/>
  <c r="B75" i="15"/>
  <c r="D75" i="15" s="1"/>
  <c r="B74" i="15"/>
  <c r="D74" i="15" s="1"/>
  <c r="B72" i="15"/>
  <c r="F72" i="15" s="1"/>
  <c r="B73" i="15"/>
  <c r="C73" i="15" s="1"/>
  <c r="B71" i="15"/>
  <c r="F71" i="15" s="1"/>
  <c r="B67" i="15"/>
  <c r="C67" i="15" s="1"/>
  <c r="B66" i="15"/>
  <c r="C66" i="15" s="1"/>
  <c r="B60" i="15"/>
  <c r="C60" i="15" s="1"/>
  <c r="B59" i="15"/>
  <c r="F59" i="15" s="1"/>
  <c r="B58" i="15"/>
  <c r="C58" i="15" s="1"/>
  <c r="B57" i="15"/>
  <c r="C57" i="15" s="1"/>
  <c r="B40" i="15"/>
  <c r="F40" i="15" s="1"/>
  <c r="D106" i="15"/>
  <c r="D105" i="15"/>
  <c r="D104" i="15"/>
  <c r="D103" i="15"/>
  <c r="D102" i="15"/>
  <c r="D101" i="15"/>
  <c r="E74" i="15"/>
  <c r="F33" i="15" l="1"/>
  <c r="G33" i="15" s="1"/>
  <c r="C74" i="14"/>
  <c r="D74" i="14"/>
  <c r="C33" i="15"/>
  <c r="D33" i="15"/>
  <c r="C85" i="10"/>
  <c r="D85" i="10"/>
  <c r="D40" i="15"/>
  <c r="B8" i="10"/>
  <c r="C8" i="10" s="1"/>
  <c r="F87" i="15"/>
  <c r="C83" i="15"/>
  <c r="C86" i="15"/>
  <c r="D87" i="15"/>
  <c r="D71" i="15"/>
  <c r="F83" i="15"/>
  <c r="F86" i="15"/>
  <c r="C88" i="15"/>
  <c r="D84" i="15"/>
  <c r="F84" i="15"/>
  <c r="F85" i="15"/>
  <c r="D85" i="15"/>
  <c r="F88" i="15"/>
  <c r="F74" i="15"/>
  <c r="G74" i="15" s="1"/>
  <c r="F89" i="15"/>
  <c r="F75" i="15"/>
  <c r="G75" i="15" s="1"/>
  <c r="D89" i="15"/>
  <c r="C74" i="15"/>
  <c r="C72" i="15"/>
  <c r="F73" i="15"/>
  <c r="G73" i="15" s="1"/>
  <c r="C75" i="15"/>
  <c r="C79" i="15"/>
  <c r="D72" i="15"/>
  <c r="D73" i="15"/>
  <c r="F76" i="15"/>
  <c r="G76" i="15" s="1"/>
  <c r="C71" i="15"/>
  <c r="F77" i="15"/>
  <c r="G77" i="15" s="1"/>
  <c r="F78" i="15"/>
  <c r="G78" i="15" s="1"/>
  <c r="D76" i="15"/>
  <c r="F79" i="15"/>
  <c r="G79" i="15" s="1"/>
  <c r="C78" i="15"/>
  <c r="D77" i="15"/>
  <c r="C59" i="15"/>
  <c r="D66" i="15"/>
  <c r="D67" i="15"/>
  <c r="F66" i="15"/>
  <c r="G66" i="15" s="1"/>
  <c r="F67" i="15"/>
  <c r="D57" i="15"/>
  <c r="D59" i="15"/>
  <c r="F57" i="15"/>
  <c r="D58" i="15"/>
  <c r="D60" i="15"/>
  <c r="F58" i="15"/>
  <c r="G58" i="15" s="1"/>
  <c r="F60" i="15"/>
  <c r="G60" i="15" s="1"/>
  <c r="C40" i="15"/>
  <c r="C20" i="15"/>
  <c r="F15" i="15"/>
  <c r="C7" i="15"/>
  <c r="C23" i="15"/>
  <c r="C22" i="15"/>
  <c r="F21" i="15"/>
  <c r="G21" i="15" s="1"/>
  <c r="D23" i="15"/>
  <c r="D22" i="15"/>
  <c r="D14" i="15"/>
  <c r="D18" i="15"/>
  <c r="D13" i="15"/>
  <c r="C11" i="15"/>
  <c r="D17" i="15"/>
  <c r="C18" i="15"/>
  <c r="C17" i="15"/>
  <c r="D21" i="15"/>
  <c r="D20" i="15"/>
  <c r="F19" i="15"/>
  <c r="G19" i="15" s="1"/>
  <c r="C9" i="15"/>
  <c r="C19" i="15"/>
  <c r="C27" i="15"/>
  <c r="F9" i="15"/>
  <c r="G9" i="15" s="1"/>
  <c r="C24" i="15"/>
  <c r="D15" i="15"/>
  <c r="C28" i="15"/>
  <c r="F8" i="15"/>
  <c r="C26" i="15"/>
  <c r="F11" i="15"/>
  <c r="G11" i="15" s="1"/>
  <c r="D28" i="15"/>
  <c r="F12" i="15"/>
  <c r="G12" i="15" s="1"/>
  <c r="C14" i="15"/>
  <c r="F13" i="15"/>
  <c r="G13" i="15" s="1"/>
  <c r="D7" i="15"/>
  <c r="D26" i="15"/>
  <c r="F27" i="15"/>
  <c r="G27" i="15" s="1"/>
  <c r="C8" i="15"/>
  <c r="G18" i="15"/>
  <c r="F24" i="15"/>
  <c r="G24" i="15" s="1"/>
  <c r="F26" i="15"/>
  <c r="G26" i="15" s="1"/>
  <c r="C12" i="15"/>
  <c r="G23" i="15"/>
  <c r="G17" i="15"/>
  <c r="G14" i="15"/>
  <c r="G28" i="15"/>
  <c r="G22" i="15"/>
  <c r="G59" i="15"/>
  <c r="G20" i="15"/>
  <c r="G57" i="15" l="1"/>
  <c r="G63" i="15" s="1"/>
  <c r="G8" i="15"/>
  <c r="G87" i="15"/>
  <c r="G86" i="15"/>
  <c r="G85" i="15"/>
  <c r="G84" i="15"/>
  <c r="G83" i="15"/>
  <c r="G72" i="15"/>
  <c r="G67" i="15"/>
  <c r="G15" i="15"/>
  <c r="G71" i="15"/>
  <c r="G40" i="15"/>
  <c r="G89" i="15"/>
  <c r="G88" i="15"/>
  <c r="G54" i="15" l="1"/>
  <c r="G103" i="15"/>
  <c r="F11" i="16"/>
  <c r="F15" i="16" s="1"/>
  <c r="G68" i="15"/>
  <c r="G80" i="15"/>
  <c r="G92" i="15"/>
  <c r="G104" i="15" l="1"/>
  <c r="F12" i="16"/>
  <c r="G106" i="15"/>
  <c r="F14" i="16"/>
  <c r="G105" i="15"/>
  <c r="F13" i="16"/>
  <c r="G102" i="15"/>
  <c r="F10" i="16"/>
  <c r="D30" i="10" l="1"/>
  <c r="D91" i="14"/>
  <c r="D90" i="14"/>
  <c r="D89" i="14"/>
  <c r="D88" i="14"/>
  <c r="D87" i="14"/>
  <c r="D86" i="14"/>
  <c r="B73" i="14"/>
  <c r="F73" i="14" s="1"/>
  <c r="G73" i="14" s="1"/>
  <c r="B72" i="14"/>
  <c r="D72" i="14" s="1"/>
  <c r="B71" i="14"/>
  <c r="D71" i="14" s="1"/>
  <c r="E70" i="14"/>
  <c r="B70" i="14"/>
  <c r="D70" i="14" s="1"/>
  <c r="E69" i="14"/>
  <c r="B69" i="14"/>
  <c r="D69" i="14" s="1"/>
  <c r="E68" i="14"/>
  <c r="B68" i="14"/>
  <c r="D68" i="14" s="1"/>
  <c r="B64" i="14"/>
  <c r="D64" i="14" s="1"/>
  <c r="B63" i="14"/>
  <c r="F63" i="14" s="1"/>
  <c r="G63" i="14" s="1"/>
  <c r="B62" i="14"/>
  <c r="C62" i="14" s="1"/>
  <c r="B61" i="14"/>
  <c r="F61" i="14" s="1"/>
  <c r="G61" i="14" s="1"/>
  <c r="B60" i="14"/>
  <c r="D60" i="14" s="1"/>
  <c r="B59" i="14"/>
  <c r="C59" i="14" s="1"/>
  <c r="B58" i="14"/>
  <c r="D58" i="14" s="1"/>
  <c r="B57" i="14"/>
  <c r="F57" i="14" s="1"/>
  <c r="G57" i="14" s="1"/>
  <c r="B56" i="14"/>
  <c r="F56" i="14" s="1"/>
  <c r="G56" i="14" s="1"/>
  <c r="B52" i="14"/>
  <c r="D52" i="14" s="1"/>
  <c r="B51" i="14"/>
  <c r="F51" i="14" s="1"/>
  <c r="G51" i="14" s="1"/>
  <c r="B43" i="14"/>
  <c r="D43" i="14" s="1"/>
  <c r="B42" i="14"/>
  <c r="D42" i="14" s="1"/>
  <c r="B37" i="14"/>
  <c r="F37" i="14" s="1"/>
  <c r="G37" i="14" s="1"/>
  <c r="B36" i="14"/>
  <c r="F36" i="14" s="1"/>
  <c r="G36" i="14" s="1"/>
  <c r="B35" i="14"/>
  <c r="F35" i="14" s="1"/>
  <c r="G35" i="14" s="1"/>
  <c r="B34" i="14"/>
  <c r="F34" i="14" s="1"/>
  <c r="G34" i="14" s="1"/>
  <c r="B33" i="14"/>
  <c r="D33" i="14" s="1"/>
  <c r="B32" i="14"/>
  <c r="D32" i="14" s="1"/>
  <c r="B31" i="14"/>
  <c r="D31" i="14" s="1"/>
  <c r="B30" i="14"/>
  <c r="F30" i="14" s="1"/>
  <c r="G30" i="14" s="1"/>
  <c r="B21" i="14"/>
  <c r="D21" i="14" s="1"/>
  <c r="B20" i="14"/>
  <c r="F20" i="14" s="1"/>
  <c r="G20" i="14" s="1"/>
  <c r="B18" i="14"/>
  <c r="F18" i="14" s="1"/>
  <c r="B17" i="14"/>
  <c r="D17" i="14" s="1"/>
  <c r="B16" i="14"/>
  <c r="F16" i="14" s="1"/>
  <c r="G16" i="14" s="1"/>
  <c r="B15" i="14"/>
  <c r="F15" i="14" s="1"/>
  <c r="G15" i="14" s="1"/>
  <c r="B14" i="14"/>
  <c r="C14" i="14" s="1"/>
  <c r="B13" i="14"/>
  <c r="D13" i="14" s="1"/>
  <c r="B12" i="14"/>
  <c r="D12" i="14" s="1"/>
  <c r="B11" i="14"/>
  <c r="F11" i="14" s="1"/>
  <c r="G11" i="14" s="1"/>
  <c r="B10" i="14"/>
  <c r="F10" i="14" s="1"/>
  <c r="E10" i="14"/>
  <c r="B9" i="14"/>
  <c r="D9" i="14" s="1"/>
  <c r="B8" i="14"/>
  <c r="C8" i="14" s="1"/>
  <c r="B7" i="14"/>
  <c r="D7" i="14" s="1"/>
  <c r="E81" i="10"/>
  <c r="E80" i="10"/>
  <c r="E79" i="10"/>
  <c r="E78" i="10"/>
  <c r="D8" i="14" l="1"/>
  <c r="D59" i="14"/>
  <c r="F68" i="14"/>
  <c r="G68" i="14" s="1"/>
  <c r="F59" i="14"/>
  <c r="G59" i="14" s="1"/>
  <c r="F8" i="14"/>
  <c r="G8" i="14" s="1"/>
  <c r="C13" i="14"/>
  <c r="F13" i="14"/>
  <c r="G13" i="14" s="1"/>
  <c r="C21" i="14"/>
  <c r="C32" i="14"/>
  <c r="D14" i="14"/>
  <c r="F32" i="14"/>
  <c r="G32" i="14" s="1"/>
  <c r="C35" i="14"/>
  <c r="F14" i="14"/>
  <c r="G14" i="14" s="1"/>
  <c r="D18" i="14"/>
  <c r="C30" i="14"/>
  <c r="D35" i="14"/>
  <c r="D30" i="14"/>
  <c r="F42" i="14"/>
  <c r="F21" i="14"/>
  <c r="G21" i="14" s="1"/>
  <c r="C56" i="14"/>
  <c r="D10" i="14"/>
  <c r="F64" i="14"/>
  <c r="G64" i="14" s="1"/>
  <c r="D57" i="14"/>
  <c r="C7" i="14"/>
  <c r="C10" i="14"/>
  <c r="F7" i="14"/>
  <c r="G7" i="14" s="1"/>
  <c r="C36" i="14"/>
  <c r="C42" i="14"/>
  <c r="G18" i="14"/>
  <c r="D56" i="14"/>
  <c r="F72" i="14"/>
  <c r="G72" i="14" s="1"/>
  <c r="C57" i="14"/>
  <c r="C37" i="14"/>
  <c r="C63" i="14"/>
  <c r="D37" i="14"/>
  <c r="C58" i="14"/>
  <c r="D63" i="14"/>
  <c r="F9" i="14"/>
  <c r="G9" i="14" s="1"/>
  <c r="F58" i="14"/>
  <c r="G58" i="14" s="1"/>
  <c r="C9" i="14"/>
  <c r="C20" i="14"/>
  <c r="C64" i="14"/>
  <c r="F70" i="14"/>
  <c r="G70" i="14" s="1"/>
  <c r="G10" i="14"/>
  <c r="C18" i="14"/>
  <c r="F31" i="14"/>
  <c r="G31" i="14" s="1"/>
  <c r="F33" i="14"/>
  <c r="G33" i="14" s="1"/>
  <c r="F60" i="14"/>
  <c r="G60" i="14" s="1"/>
  <c r="F69" i="14"/>
  <c r="G69" i="14" s="1"/>
  <c r="F71" i="14"/>
  <c r="G71" i="14" s="1"/>
  <c r="C16" i="14"/>
  <c r="D16" i="14"/>
  <c r="C34" i="14"/>
  <c r="D51" i="14"/>
  <c r="C61" i="14"/>
  <c r="C68" i="14"/>
  <c r="C70" i="14"/>
  <c r="C72" i="14"/>
  <c r="C51" i="14"/>
  <c r="D34" i="14"/>
  <c r="D61" i="14"/>
  <c r="C17" i="14"/>
  <c r="C12" i="14"/>
  <c r="C11" i="14"/>
  <c r="C15" i="14"/>
  <c r="F17" i="14"/>
  <c r="G17" i="14" s="1"/>
  <c r="F52" i="14"/>
  <c r="G52" i="14" s="1"/>
  <c r="G53" i="14" s="1"/>
  <c r="G89" i="14" s="1"/>
  <c r="F30" i="16" s="1"/>
  <c r="D62" i="14"/>
  <c r="C69" i="14"/>
  <c r="C71" i="14"/>
  <c r="C73" i="14"/>
  <c r="D11" i="14"/>
  <c r="F12" i="14"/>
  <c r="G12" i="14" s="1"/>
  <c r="D15" i="14"/>
  <c r="C31" i="14"/>
  <c r="C33" i="14"/>
  <c r="F43" i="14"/>
  <c r="G43" i="14" s="1"/>
  <c r="C60" i="14"/>
  <c r="F62" i="14"/>
  <c r="G62" i="14" s="1"/>
  <c r="D73" i="14"/>
  <c r="D20" i="14"/>
  <c r="D36" i="14"/>
  <c r="C43" i="14"/>
  <c r="C52" i="14"/>
  <c r="E69" i="10"/>
  <c r="G27" i="14" l="1"/>
  <c r="G42" i="14"/>
  <c r="G48" i="14" s="1"/>
  <c r="G65" i="14"/>
  <c r="G90" i="14" s="1"/>
  <c r="F31" i="16" s="1"/>
  <c r="G77" i="14"/>
  <c r="G39" i="14"/>
  <c r="E82" i="10"/>
  <c r="G91" i="14" l="1"/>
  <c r="F32" i="16"/>
  <c r="G87" i="14"/>
  <c r="F28" i="16"/>
  <c r="G86" i="14"/>
  <c r="F27" i="16"/>
  <c r="G88" i="14"/>
  <c r="F29" i="16"/>
  <c r="G80" i="14"/>
  <c r="F33" i="16" l="1"/>
  <c r="G92" i="14"/>
  <c r="G81" i="14"/>
  <c r="G82" i="14" s="1"/>
  <c r="G93" i="14" l="1"/>
  <c r="G94" i="14" s="1"/>
  <c r="G26" i="16" s="1"/>
  <c r="H26" i="16" s="1"/>
  <c r="B68" i="10" l="1"/>
  <c r="C68" i="10" l="1"/>
  <c r="D68" i="10"/>
  <c r="F68" i="10"/>
  <c r="G68" i="10" s="1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5" i="9"/>
  <c r="B21" i="10" l="1"/>
  <c r="C21" i="10" s="1"/>
  <c r="B15" i="10"/>
  <c r="D15" i="10" s="1"/>
  <c r="B79" i="10"/>
  <c r="F79" i="10" s="1"/>
  <c r="G79" i="10" s="1"/>
  <c r="B80" i="10"/>
  <c r="C80" i="10" s="1"/>
  <c r="F21" i="10" l="1"/>
  <c r="G21" i="10" s="1"/>
  <c r="D21" i="10"/>
  <c r="F15" i="10"/>
  <c r="G15" i="10" s="1"/>
  <c r="C15" i="10"/>
  <c r="F80" i="10"/>
  <c r="G80" i="10" s="1"/>
  <c r="D79" i="10"/>
  <c r="C79" i="10"/>
  <c r="D80" i="10"/>
  <c r="B18" i="10"/>
  <c r="C18" i="10" s="1"/>
  <c r="C74" i="10" l="1"/>
  <c r="F74" i="10"/>
  <c r="G74" i="10" s="1"/>
  <c r="D74" i="10"/>
  <c r="D18" i="10"/>
  <c r="B84" i="10" l="1"/>
  <c r="B42" i="10"/>
  <c r="C42" i="10" s="1"/>
  <c r="F84" i="10" l="1"/>
  <c r="G84" i="10" s="1"/>
  <c r="D84" i="10"/>
  <c r="C84" i="10"/>
  <c r="F42" i="10"/>
  <c r="G42" i="10" s="1"/>
  <c r="D42" i="10"/>
  <c r="F18" i="10" l="1"/>
  <c r="G18" i="10" s="1"/>
  <c r="B20" i="10"/>
  <c r="B19" i="10"/>
  <c r="D20" i="10" l="1"/>
  <c r="C20" i="10"/>
  <c r="F20" i="10"/>
  <c r="G20" i="10" s="1"/>
  <c r="C19" i="10"/>
  <c r="F19" i="10"/>
  <c r="G19" i="10" s="1"/>
  <c r="D19" i="10"/>
  <c r="B81" i="10" l="1"/>
  <c r="B82" i="10"/>
  <c r="B83" i="10"/>
  <c r="B78" i="10"/>
  <c r="B73" i="10"/>
  <c r="B72" i="10"/>
  <c r="B71" i="10"/>
  <c r="B66" i="10"/>
  <c r="B62" i="10"/>
  <c r="B61" i="10"/>
  <c r="B53" i="10"/>
  <c r="B54" i="10"/>
  <c r="B55" i="10"/>
  <c r="B52" i="10"/>
  <c r="B45" i="10"/>
  <c r="B43" i="10"/>
  <c r="B44" i="10"/>
  <c r="B41" i="10"/>
  <c r="B40" i="10"/>
  <c r="B39" i="10"/>
  <c r="B38" i="10"/>
  <c r="B37" i="10"/>
  <c r="B36" i="10"/>
  <c r="B35" i="10"/>
  <c r="B34" i="10"/>
  <c r="B22" i="10"/>
  <c r="B17" i="10"/>
  <c r="B16" i="10"/>
  <c r="B14" i="10"/>
  <c r="B13" i="10"/>
  <c r="B12" i="10"/>
  <c r="B11" i="10"/>
  <c r="D11" i="10" s="1"/>
  <c r="B10" i="10"/>
  <c r="B9" i="10"/>
  <c r="D9" i="10" s="1"/>
  <c r="F78" i="10" l="1"/>
  <c r="G78" i="10" s="1"/>
  <c r="D16" i="10"/>
  <c r="D83" i="10"/>
  <c r="F16" i="10"/>
  <c r="C16" i="10"/>
  <c r="D34" i="10"/>
  <c r="F34" i="10"/>
  <c r="C34" i="10"/>
  <c r="F44" i="10"/>
  <c r="C44" i="10"/>
  <c r="D44" i="10"/>
  <c r="C53" i="10"/>
  <c r="D53" i="10"/>
  <c r="F53" i="10"/>
  <c r="D72" i="10"/>
  <c r="C72" i="10"/>
  <c r="F72" i="10"/>
  <c r="C81" i="10"/>
  <c r="F81" i="10"/>
  <c r="D81" i="10"/>
  <c r="D17" i="10"/>
  <c r="F17" i="10"/>
  <c r="C17" i="10"/>
  <c r="C66" i="10"/>
  <c r="F66" i="10"/>
  <c r="D66" i="10"/>
  <c r="D10" i="10"/>
  <c r="F10" i="10"/>
  <c r="C10" i="10"/>
  <c r="C22" i="10"/>
  <c r="D22" i="10"/>
  <c r="F22" i="10"/>
  <c r="D36" i="10"/>
  <c r="F36" i="10"/>
  <c r="C36" i="10"/>
  <c r="D40" i="10"/>
  <c r="F40" i="10"/>
  <c r="C40" i="10"/>
  <c r="D45" i="10"/>
  <c r="F45" i="10"/>
  <c r="C45" i="10"/>
  <c r="C55" i="10"/>
  <c r="F55" i="10"/>
  <c r="D55" i="10"/>
  <c r="C83" i="10"/>
  <c r="F83" i="10"/>
  <c r="D8" i="10"/>
  <c r="F8" i="10"/>
  <c r="F12" i="10"/>
  <c r="C12" i="10"/>
  <c r="D12" i="10"/>
  <c r="F38" i="10"/>
  <c r="D38" i="10"/>
  <c r="C38" i="10"/>
  <c r="F9" i="10"/>
  <c r="C9" i="10"/>
  <c r="D13" i="10"/>
  <c r="F13" i="10"/>
  <c r="C13" i="10"/>
  <c r="F35" i="10"/>
  <c r="C35" i="10"/>
  <c r="D35" i="10"/>
  <c r="F39" i="10"/>
  <c r="C39" i="10"/>
  <c r="D39" i="10"/>
  <c r="F43" i="10"/>
  <c r="G43" i="10" s="1"/>
  <c r="D43" i="10"/>
  <c r="C43" i="10"/>
  <c r="F52" i="10"/>
  <c r="C52" i="10"/>
  <c r="D52" i="10"/>
  <c r="C61" i="10"/>
  <c r="F61" i="10"/>
  <c r="D61" i="10"/>
  <c r="C73" i="10"/>
  <c r="F73" i="10"/>
  <c r="D73" i="10"/>
  <c r="F11" i="10"/>
  <c r="C11" i="10"/>
  <c r="C14" i="10"/>
  <c r="D14" i="10"/>
  <c r="F14" i="10"/>
  <c r="D37" i="10"/>
  <c r="C37" i="10"/>
  <c r="F37" i="10"/>
  <c r="D41" i="10"/>
  <c r="C41" i="10"/>
  <c r="F41" i="10"/>
  <c r="D48" i="10"/>
  <c r="F48" i="10"/>
  <c r="C54" i="10"/>
  <c r="F54" i="10"/>
  <c r="D54" i="10"/>
  <c r="F62" i="10"/>
  <c r="D62" i="10"/>
  <c r="C62" i="10"/>
  <c r="F71" i="10"/>
  <c r="C71" i="10"/>
  <c r="D71" i="10"/>
  <c r="D78" i="10"/>
  <c r="C78" i="10"/>
  <c r="F82" i="10"/>
  <c r="D82" i="10"/>
  <c r="C82" i="10"/>
  <c r="B70" i="10" l="1"/>
  <c r="B69" i="10"/>
  <c r="B67" i="10"/>
  <c r="C69" i="10" l="1"/>
  <c r="F69" i="10"/>
  <c r="G69" i="10" s="1"/>
  <c r="D69" i="10"/>
  <c r="C70" i="10"/>
  <c r="F70" i="10"/>
  <c r="D70" i="10"/>
  <c r="F67" i="10"/>
  <c r="G67" i="10" s="1"/>
  <c r="C67" i="10"/>
  <c r="D67" i="10"/>
  <c r="D102" i="10"/>
  <c r="D101" i="10"/>
  <c r="D100" i="10"/>
  <c r="D99" i="10"/>
  <c r="D98" i="10"/>
  <c r="D97" i="10"/>
  <c r="G66" i="10"/>
  <c r="B25" i="10"/>
  <c r="F25" i="10" s="1"/>
  <c r="B24" i="10"/>
  <c r="B23" i="10"/>
  <c r="G10" i="10"/>
  <c r="F24" i="10" l="1"/>
  <c r="G24" i="10" s="1"/>
  <c r="C24" i="10"/>
  <c r="D24" i="10"/>
  <c r="D25" i="10"/>
  <c r="G25" i="10"/>
  <c r="C25" i="10"/>
  <c r="C23" i="10"/>
  <c r="F23" i="10"/>
  <c r="G23" i="10" s="1"/>
  <c r="D23" i="10"/>
  <c r="G55" i="10" l="1"/>
  <c r="G82" i="10"/>
  <c r="G37" i="10"/>
  <c r="G83" i="10"/>
  <c r="G54" i="10"/>
  <c r="G61" i="10"/>
  <c r="G71" i="10"/>
  <c r="G48" i="10"/>
  <c r="G41" i="10"/>
  <c r="G34" i="10"/>
  <c r="G81" i="10"/>
  <c r="G73" i="10"/>
  <c r="G70" i="10"/>
  <c r="G53" i="10"/>
  <c r="G45" i="10"/>
  <c r="G36" i="10"/>
  <c r="G62" i="10"/>
  <c r="G87" i="10"/>
  <c r="G72" i="10"/>
  <c r="G52" i="10"/>
  <c r="G44" i="10"/>
  <c r="G39" i="10"/>
  <c r="G35" i="10"/>
  <c r="G13" i="10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G58" i="10" l="1"/>
  <c r="G88" i="10"/>
  <c r="F23" i="16" s="1"/>
  <c r="F43" i="16" s="1"/>
  <c r="G43" i="16" s="1"/>
  <c r="H43" i="16" s="1"/>
  <c r="G75" i="10"/>
  <c r="F22" i="16" s="1"/>
  <c r="F42" i="16" s="1"/>
  <c r="G63" i="10"/>
  <c r="G40" i="10"/>
  <c r="G16" i="10"/>
  <c r="G17" i="10"/>
  <c r="G22" i="10"/>
  <c r="G8" i="10"/>
  <c r="G9" i="10"/>
  <c r="G14" i="10"/>
  <c r="G11" i="10"/>
  <c r="G12" i="10"/>
  <c r="G38" i="10"/>
  <c r="H27" i="9"/>
  <c r="G49" i="10" l="1"/>
  <c r="F19" i="16" s="1"/>
  <c r="F39" i="16" s="1"/>
  <c r="G99" i="10"/>
  <c r="F20" i="16"/>
  <c r="F40" i="16" s="1"/>
  <c r="G100" i="10"/>
  <c r="F21" i="16"/>
  <c r="F41" i="16" s="1"/>
  <c r="G101" i="10"/>
  <c r="G102" i="10"/>
  <c r="G98" i="10" l="1"/>
  <c r="G7" i="15"/>
  <c r="B7" i="10"/>
  <c r="C7" i="10" s="1"/>
  <c r="G36" i="15" l="1"/>
  <c r="G95" i="15" s="1"/>
  <c r="F7" i="10"/>
  <c r="G7" i="10" s="1"/>
  <c r="D7" i="10"/>
  <c r="G101" i="15" l="1"/>
  <c r="F9" i="16"/>
  <c r="G31" i="10"/>
  <c r="G107" i="15" l="1"/>
  <c r="G97" i="10"/>
  <c r="G103" i="10" s="1"/>
  <c r="F18" i="16"/>
  <c r="F24" i="16" s="1"/>
  <c r="G8" i="16"/>
  <c r="H8" i="16" s="1"/>
  <c r="G91" i="10"/>
  <c r="G96" i="15"/>
  <c r="G97" i="15" s="1"/>
  <c r="G108" i="15"/>
  <c r="G109" i="15" s="1"/>
  <c r="I35" i="16" l="1"/>
  <c r="F38" i="16"/>
  <c r="G92" i="10"/>
  <c r="G93" i="10" s="1"/>
  <c r="G104" i="10"/>
  <c r="G105" i="10" s="1"/>
  <c r="I45" i="16" l="1"/>
  <c r="G38" i="16"/>
  <c r="H38" i="16" s="1"/>
  <c r="H44" i="16" s="1"/>
  <c r="G17" i="16"/>
  <c r="H17" i="16" s="1"/>
  <c r="G33" i="16"/>
  <c r="H33" i="16" s="1"/>
  <c r="J43" i="16" l="1"/>
  <c r="I46" i="16"/>
  <c r="H47" i="16"/>
  <c r="I48" i="16" l="1"/>
</calcChain>
</file>

<file path=xl/sharedStrings.xml><?xml version="1.0" encoding="utf-8"?>
<sst xmlns="http://schemas.openxmlformats.org/spreadsheetml/2006/main" count="588" uniqueCount="352">
  <si>
    <t>UT</t>
  </si>
  <si>
    <t>ML</t>
  </si>
  <si>
    <t>Preu Unit.</t>
  </si>
  <si>
    <t>Amidament</t>
  </si>
  <si>
    <t>Ítem</t>
  </si>
  <si>
    <t>Obra Civil</t>
  </si>
  <si>
    <t>Subtotal Senyalització Horitzontal</t>
  </si>
  <si>
    <t>M3</t>
  </si>
  <si>
    <t>M2</t>
  </si>
  <si>
    <t>M</t>
  </si>
  <si>
    <t>RESUM PRESSUPOST</t>
  </si>
  <si>
    <t>SUBMINISTRAMENT, INSTAL·LACIÓ I CONNEXIÓ DE PLACA DE PRESA DE TERRA DE 500 x 500 x 3 mm EN PERICÓ DE REGISTRE. INCLOSA OBRA CIVIL NECESSÀRIA. TOTALMENT EXECUTAT</t>
  </si>
  <si>
    <t>SUBMINISTRAMENT I INSTAL·LACIÓ DE SEMÀFOR 11/200 AMB ÒPTIQUES DE TECNOLOGIA LED DE QUALSEVOL COLOR I TIPUS NORMAL, BICI, BUS, MIXTE, ETC. MODEL CLÀSSIC O BARCELONA AMB ÀNIMA D'ALUMINI.</t>
  </si>
  <si>
    <t>SUBMINISTRAMENT I INSTAL·LACIÓ DE SEMÀFOR 13/200 AMB ÒPTIQUES DE TECNOLOGIA LED DE QUALSEVOL COLOR I TIPUS NORMAL, BICI, BUS, MIXTE, ETC. MODEL CLÀSSIC O BARCELONA AMB ÀNIMA D'ALUMINI.</t>
  </si>
  <si>
    <t>SUBMINISTRAMENT I INSTAL·LACIÓ DE SISTEMA PER A INVIDENTS COMPLET AMB ACTUACIÓ PER COMANDAMENT A DISTÀNICA MODEL BARCELONA (CIBERPAS).</t>
  </si>
  <si>
    <t>SUPLEMENT PER INSTAL·LACIÓ DE SEMÀFOR A ALÇADA SUPERIOR A 4 m.</t>
  </si>
  <si>
    <t>SUBMINISTRAMENT I INSTAL·LACIÓ COLUMNA POLIÈSTER-FIBRA DE VIDRE DE 2,40 m D'ALTURA ÚTIL, 100 mm DE DIÀMETRE AMB UN ESPESSOR NORMAL i 35 cm D'EMPOTRAMENT SENSE INCLOURE PEÇA TAPAJUNTES.</t>
  </si>
  <si>
    <t>SUBMINISTRAMENT I INSTAL·LACIÓ DE SUPORT DE 150 mm DE SORTINT PER A SUSTENTACIÓ D'UN SEMÀFOR MODEL CLÀSSIC O BARCELONA</t>
  </si>
  <si>
    <t>SUBMINISTRAMENT I INSTAL·LACIÓ DE BAIXANT DE BÀCUL PER SEMÀFOR MODEL CLÀSSIC O BARCELONA.</t>
  </si>
  <si>
    <t>SUBMINISTRAMENT I INSTAL·LACIÓ DE CARTA DE SORTIDES PER 2 GRUPS, SEGONS ESPECIFICACIONS I PROTOCOL AJUNTAMENT BARCELONA.</t>
  </si>
  <si>
    <t>SUBMINISTRAMENT I INSTAL·LACIÓ DE CASQUET METÀL·LIC DE SEMÀFOR S9 PER ACOPLAMENT DE SENYALITZACIÓ VERTICAL.</t>
  </si>
  <si>
    <t>Instal·lacions Comunicacions</t>
  </si>
  <si>
    <t>Instal·lacions Semafòriques</t>
  </si>
  <si>
    <t>Escomesa elèctrica</t>
  </si>
  <si>
    <t>SUBMINISTRAMENT I INSTAL·LACIÓ CABLE DE 8 FO MONOMODE B1.1, SEGONS EN 186000. ARMAT. AMB PROTECCIÓ D'ARAMIDA, ARMADURA METÀL·LICA I COBERTA EXTERIOR DE POLIETILÈ EN COLOR VERMELL I AMB EL LOGOTIP DE L'EXCM. AJUNTAMENT DE BARCELONA.</t>
  </si>
  <si>
    <t>SUBMINISTRAMENT I INSTAL·LACIÓ DE CAIXA REPARTIDORA ÒPTICA OTB-24</t>
  </si>
  <si>
    <t>FUSIÓ EN RECTE DE FINS A 8 FO MONOMODE. INCLOU PIG-TAIL, CONNECTORS I ADAPTADORS, AIXÍ COM LES MESURES DE RETROESPARCIMENT DEL MATEIX.</t>
  </si>
  <si>
    <t>Subtotal Escomesa Elèctrica</t>
  </si>
  <si>
    <t>PINTAT O REPINTAT/ESBORRAT MANUAL DE 50 cm DE SENYAL DE STOP O CEDIU EL PAS O ZEBRATS, A MÉS DE FLETXES, LLETRES, SÍMBOLS, FRANGES DE VÈRTEXS D'ILLETES, ... SOBRE EL  PAVIMENT, AMB PINTURA DE DOS COMPONENTS EN FRED DE LLARGA DURADA I REFLECTANT AMB MICROESFERES DE VIDRE. INCLOU PREMARCATGE I QUALSEVOL FEINA I ELEMENTS AUXILIARS PER A LA CORRECTE REALITZACIÓ DE LA FEINA.</t>
  </si>
  <si>
    <t>DEMOLICIÓ DE FORMIGÓ AMB MARTELL TRENCADOR, INCLÒS TALL D'ARMADURES AMB SOPLET, RETIRADA I TRANSPORT DE RESIDUS A DEIXALLERIA. TOTALMENT EXECUTADA.</t>
  </si>
  <si>
    <t>Cablejats elèctrics</t>
  </si>
  <si>
    <t>NOTA:</t>
  </si>
  <si>
    <t>corresponent a Seguretat i Salut.</t>
  </si>
  <si>
    <t>i qualsevol altre que sigui necessari per a la correcte execució de les unitats d'obra, inclús la part</t>
  </si>
  <si>
    <t>Senyalització Horitzontal i Vertical</t>
  </si>
  <si>
    <t>OC01</t>
  </si>
  <si>
    <t>OC02</t>
  </si>
  <si>
    <t>OC03</t>
  </si>
  <si>
    <t>OC04</t>
  </si>
  <si>
    <t>OC05</t>
  </si>
  <si>
    <t>OC06</t>
  </si>
  <si>
    <t>OC07</t>
  </si>
  <si>
    <t>OC08</t>
  </si>
  <si>
    <t>OC09</t>
  </si>
  <si>
    <t>OC10</t>
  </si>
  <si>
    <t>OC11</t>
  </si>
  <si>
    <t>OC12</t>
  </si>
  <si>
    <t>OC13</t>
  </si>
  <si>
    <t>OC14</t>
  </si>
  <si>
    <t>OC15</t>
  </si>
  <si>
    <t>OC16</t>
  </si>
  <si>
    <t>IS01</t>
  </si>
  <si>
    <t>IS02</t>
  </si>
  <si>
    <t>IS03</t>
  </si>
  <si>
    <t>IS04</t>
  </si>
  <si>
    <t>IS05</t>
  </si>
  <si>
    <t>IS06</t>
  </si>
  <si>
    <t>IS07</t>
  </si>
  <si>
    <t>IS08</t>
  </si>
  <si>
    <t>IS09</t>
  </si>
  <si>
    <t>IS10</t>
  </si>
  <si>
    <t>IS11</t>
  </si>
  <si>
    <t>IS12</t>
  </si>
  <si>
    <t>IS13</t>
  </si>
  <si>
    <t>CE01</t>
  </si>
  <si>
    <t>CE02</t>
  </si>
  <si>
    <t>CE03</t>
  </si>
  <si>
    <t>EC01</t>
  </si>
  <si>
    <t>EC02</t>
  </si>
  <si>
    <t>IC01</t>
  </si>
  <si>
    <t>IC03</t>
  </si>
  <si>
    <t>IC04</t>
  </si>
  <si>
    <t>IC05</t>
  </si>
  <si>
    <t>IC06</t>
  </si>
  <si>
    <t>IC07</t>
  </si>
  <si>
    <t>IC08</t>
  </si>
  <si>
    <t>SE01</t>
  </si>
  <si>
    <t>SE02</t>
  </si>
  <si>
    <t>SE03</t>
  </si>
  <si>
    <t>SE04</t>
  </si>
  <si>
    <t>SE05</t>
  </si>
  <si>
    <t>SE06</t>
  </si>
  <si>
    <t>SE07</t>
  </si>
  <si>
    <t>OC17</t>
  </si>
  <si>
    <t>CE04</t>
  </si>
  <si>
    <t>CONSTRUCCIÓ DE GUAL PER A PAS DE VIANANTS DE 6 m AMPLADA, MODEL BARCELONA B-120 A, BASE DE PEDRES DE GRANIT GRIS DE 40x40x23 (INCLOU FORAT PER COLUMNA I/O BÀCUL) I DE 40x121,8x6 DE CARES VISTES FLAMEJADES. TOTALMENT EXECUTAT.</t>
  </si>
  <si>
    <t>OBTURACIÓ DE TUBULAR AMB O SENSE CABLES EXISTENTS.</t>
  </si>
  <si>
    <t>EMBOCADURA DE TUBULARS A PERICÓ REGISTRE EXISTENT, INCLÚS PROTECCIÓ CABLES EXISTENTS, PASSAMURS, SEGELLAT TUBS AMB PARET PERICÓ I ENLLUÏMENT INTERIOR PARET PERICÓ. TOTALMENT EXECUTADA.</t>
  </si>
  <si>
    <t>ARRENCADA I REPOSICIÓ DE LLOSETES DE PANOT DE MORTER COMPRIMIT EN VORERA.  RETIRADA I TRANSPORT DE RUNA A ABOCADOR AUTORITZAT. TOTALMENT EXECUTADA.</t>
  </si>
  <si>
    <t>REPARACIÓ CANALITZACIÓ VORERA, MITJANÇANT EXCAVACIÓ, SUBMINISTRAMENT I COL·LOCACIÓ TUB DE PE DE DOBLE CAPA, LLIS A L'INTERIOR I COARRUGAT A L'EXTERIOR DEL MATEIX DIÀMETRE QUE L'EXISTENT, MANEGUET D'ACOBLAMENT, PAS DEL CABLE, COL·LOCACIÓ DE MITJA CANYA, LLIGAT AMB FILFERROS I FORMIGONAT DEL CONJUNT I REPOSICIÓ DE PAVIMENT DE PANOT DE LES MATEIXES CARACTERÍSTIQUES A L'EXISTENT, PER A LLARGADES FINS A 2m, INCLÚS RETIRADA I TRANSPORT DE RESIDUS A DEIXALLERIA. TOTALMENT EXECUTADA.</t>
  </si>
  <si>
    <t>OC18</t>
  </si>
  <si>
    <t>Descripció</t>
  </si>
  <si>
    <t>Preu Unit.
€</t>
  </si>
  <si>
    <t>Preu Total
€</t>
  </si>
  <si>
    <t>Unitat
Mesura</t>
  </si>
  <si>
    <t>CONSTRUCCIÓ DE PLATAFORMA DE VORERA, PER A NOU PAS DE VIANANTS. INCLOU DEMOLICIÓ DE PAVIMENTS EXISTENTS, EXCAVACIÓ, I QUALSEVOL ALTRA FEINA NECESSÀRIA PER A LA CORRECTA CONSTRUCCIÓ DE PLATAFORMA A BASE DE FORMIGÓ HM20 FINS A NIVELL DE LA VORERA EXISTENT I REPOSICIÓ FINAL AMB PANOT, INCLÚS PANOT ESPECIAL DE FRANGES PER INVIDENTS.</t>
  </si>
  <si>
    <t>PRESSUPOST SEGURETAT I SALUT</t>
  </si>
  <si>
    <t>Codi</t>
  </si>
  <si>
    <t>Unitat</t>
  </si>
  <si>
    <t>Concepte</t>
  </si>
  <si>
    <t>Quantitat</t>
  </si>
  <si>
    <t>Total €</t>
  </si>
  <si>
    <t>SS000001</t>
  </si>
  <si>
    <t xml:space="preserve">CASC DE SEGURETAT ESTÁNDAR PER US NORMAL, DE POLIETILÉ AMB UN PES MÀXIM DE 400 GR., HOMOLOGAT SEGONS MT-1, CLASSE N I E-AT </t>
  </si>
  <si>
    <t>SS000002</t>
  </si>
  <si>
    <t xml:space="preserve">ULLERES DE SEGURETAT HERMÈTIQUES  AMB MONTURA DE POLICARBONAT, AMB RESPIRADORS I RECOLÇAMENT NASAL, VISORS DE 50 MM. I ADAPTADORS AMB CINTA ELÀSTICA </t>
  </si>
  <si>
    <t>SS000003</t>
  </si>
  <si>
    <t xml:space="preserve">EQUIPAMENT DE TREBALL COMPLERT, COMPOSAT DE PANTALÓ, SAMARRETA I CAÇADORA, AMB ANAGRAMA D'EMPRESA. </t>
  </si>
  <si>
    <t>SS000004</t>
  </si>
  <si>
    <t xml:space="preserve">ARMILLA REFLECTANT, HOMOLOGADA I NORMALITZADA PER US NOCTURN I DIURN </t>
  </si>
  <si>
    <t>SS000005</t>
  </si>
  <si>
    <t xml:space="preserve">GUANTS DE SERRATGE PER ÚS GENERAL, AMB PALMELL I DORS DE LA MÀ DE PELL, FLEXIBLE I SUBJECCIÓ ELÀSTICA AL CANELL </t>
  </si>
  <si>
    <t>SS000006</t>
  </si>
  <si>
    <t>BOTES DE SEGURETAT, RESISTENTS A L'HUMITAT, DE PELL RECTIFICADA, ENVOLVENT DEL TORMELL, SOLA ANTILLISCANT, TASCO AMORTIDORA PER AL TALO I PUNTERA METAL·LICA CONTRA COPS</t>
  </si>
  <si>
    <t>SS000007</t>
  </si>
  <si>
    <t>ARMILLA AMB ARNÉS ANTICAIGUDA</t>
  </si>
  <si>
    <t>SS000008</t>
  </si>
  <si>
    <t>SS000009</t>
  </si>
  <si>
    <t>DISPOSITIU ANTICAIGUDES PER CORDA DESLLIÇANT</t>
  </si>
  <si>
    <t>SS000010</t>
  </si>
  <si>
    <t>MASCARETA DE RESPIRACIÓ ANTIPOLS D'UN SOL US.</t>
  </si>
  <si>
    <t>SS000011</t>
  </si>
  <si>
    <t>PROTECTOR AUDITIU COMPOST PER CASCOS INTEGRALS AMB MATERIAL AIL.LANT.</t>
  </si>
  <si>
    <t>SS000014</t>
  </si>
  <si>
    <t>PLACA REFLECTORA TRIANGULAR, DE 70 CM. DE COSTAT PER A SENYALS DE TRÀFIC, COL·LOCADA I AMB DESMUNTATGE INCLÒS.</t>
  </si>
  <si>
    <t>SS000015</t>
  </si>
  <si>
    <t>PLACA DE SENYALITZACIÓ DE SEGURETAT LABORAL, DE PLANXA D'HACER LLIS SERIGRAFIADA</t>
  </si>
  <si>
    <t>SS000016</t>
  </si>
  <si>
    <t>TANCA METÀL·LICA D'1,20 M D'ALÇADA PER A PROTECCIÓ DE RASES, INCLÒS TRANSPORT, MUNTATGE I RETIRADA.</t>
  </si>
  <si>
    <t>SS000018</t>
  </si>
  <si>
    <t>GARLANDA D'IL·LUMINACIÓ DE TANCAMENT D'OBRA, DE LLUM FIXA I COLOR VERMELL</t>
  </si>
  <si>
    <t>SS000019</t>
  </si>
  <si>
    <t>CONS DE SENYALITZACIÓ</t>
  </si>
  <si>
    <t>SS000020</t>
  </si>
  <si>
    <t xml:space="preserve">PLAFONS DIRECCIONABLES PER A OBRA </t>
  </si>
  <si>
    <t>SS000022</t>
  </si>
  <si>
    <t>BALISA INTERMITENT, AMB PILA DE 9 VOLTS I SENSOR LUMÍNIC PER A ENCESA AUTOMÀTICA</t>
  </si>
  <si>
    <t>SS000023</t>
  </si>
  <si>
    <t>EXTINTOR DE POLS SECA DE 6 KG. DE CÀRREGA, AMB PRESSIÓ INCORPORADA</t>
  </si>
  <si>
    <t>SS000024</t>
  </si>
  <si>
    <t>MÒDUL PREFABRICAT DE VESTIDORS I MAGATZEM DE 3,00 X 1,60 X 2,00 DE PLANXA D'ACER</t>
  </si>
  <si>
    <t>FARMACIOLA DE PRIMERS AUXILIS, AMB EL MATERIAL SANITARI ESTABLERT PER L'ORDENANÇA GENERAL DE SEGURETAT I SALUT EN EL TREBALL</t>
  </si>
  <si>
    <t xml:space="preserve">UT </t>
  </si>
  <si>
    <t>RECONEIXEMENT MÈDIC OBLIGATORI</t>
  </si>
  <si>
    <t>TOTAL  SEGURETAT I SALUT</t>
  </si>
  <si>
    <t>CORDA DE SEGURETAT FINS A 40 MTS.</t>
  </si>
  <si>
    <t>Subtotal Instal·lacions Comunicacions</t>
  </si>
  <si>
    <t>Escomesa Elèctrica</t>
  </si>
  <si>
    <t>Cablejats Elèctrics</t>
  </si>
  <si>
    <t>SUBMINISTRAMENT I INSTAL·LACIÓ BÀCUL D'ACER GALVANITZAT DE 6 m D' ALTURA ÚTIL, AMB UN BRAÇ DE 4,50 m I 190 mm DE DIÀMETRE INICIAL, AMB UN ESPESSOR DE 3 mm REFORÇAT A LA BASE AMB 4 mm FINS A SOBRE DE LA PORTA. INCLÚS PUNTA DE BÀCUL FINS A 3 m. (MODEL HOMOLOGAT). TOTALMENT MUNTAT.</t>
  </si>
  <si>
    <t xml:space="preserve">SUBMINISTRAMENT I INSTAL·LACIÓ DE CONVERSOR FO/ETHERNET </t>
  </si>
  <si>
    <t>Els preus unitaris duen incorporats les parts proporcionals Despeses Generals, Benefici Industrial</t>
  </si>
  <si>
    <t>SE08</t>
  </si>
  <si>
    <t>PINTAT O REPINTAT/ESBORRAT MANUAL DE MANTA VERMELLA ZONA 30, ... SOBRE EL  PAVIMENT, AMB PINTURA DE DOS COMPONENTS EN FRED DE LLARGA DURADA I REFLECTANT AMB MICROESFERES DE VIDRE. INCLOU PREMARCATGE I QUALSEVOL FEINA I ELEMENTS AUXILIARS PER A LA CORRECTE REALITZACIÓ DE LA FEINA.</t>
  </si>
  <si>
    <t>Subtotal Instal·lacions Semàfors</t>
  </si>
  <si>
    <t>SUBMINISTRAMENT DE PEDRA DE GRANIT GRIS DE 40x40x23 cm CARES VISTES FLAMEJADES, PER GUAL BARCELONA B-120, INCLOU FORAT PER COLUMNA O BÀCUL SI FOS NECESSARI.</t>
  </si>
  <si>
    <t>ARRENCADA I REPOSICIÓ (SENSE SUBMINISTRAMENT) DE PEDRA DE GRANIT GRIS DE 40x40x23 cm CARES VISTES FLAMEJADES, PER GUAL BARCELONA B-120, INCLOU FORAT PER COLUMNA O BÀCUL SI FOS NECESSARI.</t>
  </si>
  <si>
    <t>SUBMINISTRAMENT DE PEDRA DE GRANIT GRIS DE 40x121,8x6 cm CARES VISTES FLAMEJADES, PER GUAL BARCELONA B-120, INCLOU TALLAT PER PERICÓ SI FOS NECESSARI.</t>
  </si>
  <si>
    <t>ARRENCADA I REPOSICIÓ (SENSE SUBMINISTRAMENT) DE PEDRA DE GRANIT GRIS DE 40x121,8x6 cm CARES VISTES FLAMEJADES, PER GUAL BARCELONA B-120, INCLOU TALLAT PER PERICÓ SI FOS NECESSARI.</t>
  </si>
  <si>
    <t>Obra Civil Cruïlla Semàfors</t>
  </si>
  <si>
    <t>FUSIÓ EN RECTE DE FINS A 16 FO MONOMODE. INCLOU PIG-TAIL, CONNECTORS I ADAPTADORS, AIXÍ COM LES MESURES DE RETROESPARCIMENT DEL MATEIX.</t>
  </si>
  <si>
    <t>IC09</t>
  </si>
  <si>
    <t>IC10</t>
  </si>
  <si>
    <t>IC11</t>
  </si>
  <si>
    <t>IC12</t>
  </si>
  <si>
    <t>IC13</t>
  </si>
  <si>
    <t>OC19</t>
  </si>
  <si>
    <t>OC20</t>
  </si>
  <si>
    <t>OC21</t>
  </si>
  <si>
    <t>OC22</t>
  </si>
  <si>
    <t>OC23</t>
  </si>
  <si>
    <t>SUBMINISTRAMENT I INSTAL·LACIÓ DE SENYAL INFORMATIVA INDICACIÓ CARRER, MODEL AJUNTAMENT BARCELONA</t>
  </si>
  <si>
    <t>PINTAT DE FAIXA DE 10 cm D'AMPLADA SOBRE PAVIMENT, AMB PINTURA TERMOPLÀSTICA EN CALENT I REFLECTANT AMB MICROESFERES DE VIDRE. INCLOU PREMARCATGE I QUALSEVOL FEINA I ELEMENTS AUXILIARS PER A LA CORRECTA REALITZACIÓ DE LA FEINA.</t>
  </si>
  <si>
    <t>PINTAT DE FAIXA DE 15 cm D'AMPLADA SOBRE PAVIMENT, AMB PINTURA TERMOPLÀSTICA EN CALENT I REFLECTANT AMB MICROESFERES DE VIDRE. INCLOU PREMARCATGE I QUALSEVOL FEINA I ELEMENTS AUXILIARS PER A LA CORRECTA REALITZACIÓ DE LA FEINA.</t>
  </si>
  <si>
    <t>PINTAT DE FAIXA DE 30 cm D'AMPLADA SOBRE PAVIMENT, AMB PINTURA TERMOPLÀSTICA EN CALENT I REFLECTANT AMB MICROESFERES DE VIDRE. INCLOU PREMARCATGE I QUALSEVOL FEINA I ELEMENTS AUXILIARS PER A LA CORRECTA REALITZACIÓ DE LA FEINA.</t>
  </si>
  <si>
    <t>PINTAT DE FAIXA DE 40 cm D'AMPLADA SOBRE PAVIMENT, AMB PINTURA TERMOPLÀSTICA EN CALENT I REFLECTANT AMB MICROESFERES DE VIDRE. INCLOU PREMARCATGE I QUALSEVOL FEINA I ELEMENTS AUXILIARS PER A LA CORRECTA REALITZACIÓ DE LA FEINA.</t>
  </si>
  <si>
    <t>Els preus unitaris duen incorporats les part proporcionals de Despeses Generals, Benefici Industrial</t>
  </si>
  <si>
    <t>IS14</t>
  </si>
  <si>
    <t>SUBMINISTRAMENT I INSTAL·LACIÓ DE SUPORT DOBLE PER A SUSTENTACIÓ DE DOS SEMÀFORS MODEL CLÀSSIC O BARCELONA</t>
  </si>
  <si>
    <t>IS15</t>
  </si>
  <si>
    <t>IS16</t>
  </si>
  <si>
    <t>IS17</t>
  </si>
  <si>
    <t>SUBMINISTRAMENT I INSTAL·LACIÓ DE SEMÀFOR 11/100 AMB ÒPTIQUES DE TECNOLOGIA LED DE QUALSEVOL COLOR I TIPUS BICI. MODEL CLÀSSIC O BARCELONA AMB ÀNIMA D'ALUMINI.</t>
  </si>
  <si>
    <t>SUBMINISTRAMENT I INSTAL·LACIÓ DE SEMÀFOR 13/100 AMB ÒPTIQUES DE TECNOLOGIA LED DE QUALSEVOL COLOR I TIPUS BICI. MODEL CLÀSSIC O BARCELONA AMB ÀNIMA D'ALUMINI.</t>
  </si>
  <si>
    <t>SUBMINISTRAMENT I INSTAL·LACIÓ DE POLSADOR DE VIANANTS</t>
  </si>
  <si>
    <t>SE09</t>
  </si>
  <si>
    <t>DISTRICTE LES CORTS - AJT. BCN</t>
  </si>
  <si>
    <t>IS22</t>
  </si>
  <si>
    <t>SUBMINISTRAMENT i INSTAL·LACIÓ DE SAI ON LINE FINS A 1500 VA PER REGULADOR SEMAFÒRIC, AMB CAPACITAT D'INCORPORAR BATERIES EXTERNES ADDICIONALS PER GARATIR UNA AUTONOMIA DE FUNCIONAMENT DE LA CRUÏLLA DE COM A MÍNIM DUES HORES, SEGONS ESPECIFICACIONS AJUNTAMENT. INCLOSES LES BATERIES. INCLÚS ARMARI TOTALMENT EQUIPAT I POSAT EN MARXA.</t>
  </si>
  <si>
    <t>CALA LOCALITZACIÓ SERVEIS, MITJANÇANT DEMOLICIÓ PAVIMENTS, EXCAVACIÓ MANUAL I POSTERIOR REBLIMENT I REPOSICIÓ DE PAVIMENT DE LES MATEIXES CARACTERÍSTIQUES A L'EXISTENT, PER A LLARGADES FINS A 2m I FINS A 60cm AMPLADA, INCLÚS RETIRADA I TRANSPORT DE RUNA A ABOCADOR AUTORITZAT. TOTALMENT EXECUTADA.</t>
  </si>
  <si>
    <t>SUBMINISTRAMENT I INSTAL·LACIÓ DE SEMÀFOR 12/100 AMB ÒPTIQUES DE TECNOLOGIA LED DE QUALSEVOL COLOR I TIPUS BICI. MODEL CLÀSSIC O BARCELONA AMB ÀNIMA D'ALUMINI.</t>
  </si>
  <si>
    <t>IC14</t>
  </si>
  <si>
    <t>TOTAL PRESSUPOST EXECUCIÓ CONTRATA (PEC)</t>
  </si>
  <si>
    <t>IVA (21% sobre el PEC)</t>
  </si>
  <si>
    <t>TOTAL PRESSUPOST BASE LICITACIÓ</t>
  </si>
  <si>
    <t>SUBMINISTRAMENT I INSTAL·LACIÓ D'UN PORT SFP BIFIBRA MONOMODE 1G-LH, COMPATIBLE AMB LA XARXA DE COMUNICACIONS MUNICIPAL</t>
  </si>
  <si>
    <t>SUBMINISTRAMENT I INSTAL·LACIÓ DE CANVIADOR DE MEDI TIPUS SFP (FIBRA ÒPTICA MONOMODE). CONVERTIDOR DE MEDI NECESSARI PER TRANSFORMAR LA SENYAL ÒPTICA A ELÈCTRICA FO/ ETHERNET/ 422/ 485/ 422, PER CARRIL DIN-RAIL, COMPATIBLE AMB LA XARXA DE COMUNICACIONS MUNICIPAL, INCLÒS FONT ALIMENTACIÓ I EL SFP BIFIBRA LC/PC, AMB 1 PORT 100/1000M BASE-X SFP + 2 PORTS 10/100/1000M BX.</t>
  </si>
  <si>
    <t>SUBMINISTRAMENT I INSTAL·LACIÓ CABLE DE 24 FO MONOMODE B1.1, SEGONS EN 186000. ARMAT. AMB PROTECCIÓ D'ARAMIDA, ARMADURA METÀL·LICA I COBERTA EXTERIOR DE POLIETILÈ EN COLOR VERMELL I AMB EL LOGOTIP DE L'EXCM. AJUNTAMENT DE BARCELONA.</t>
  </si>
  <si>
    <t>SUBMINISTRAMENT I INSTAL·LACIÓ DE JUMPER DE COURE RJ45 FINS A 4 m</t>
  </si>
  <si>
    <t>SUBMINISTRAMENT I INSTAL·LACIÓ DE JUMPER DE FO TIPUS DUPLEX MONOMODE FINS A 4 m</t>
  </si>
  <si>
    <t>SUBMINISTRAMENT I INSTAL·LACIÓ DE FUETO UTP CAT6 ARMAT PER EXTERIOR, ACABAT A ROSETA DINS DE L'ARMARI REGULADOR AMB CONNECTOR RJ45 FEMELLA.</t>
  </si>
  <si>
    <t>SUBMINISTRAMENT I INSTAL·LACIÓ DE CABLE DE CONDUCTOR DE COURE DE 0,6/1 KV, DESIGNACIÓ RV-K, DE SECCIÓ 4x2,5 mm2. INCLÚS MARCAT I ETIQUETAT I QUALSEVOL FEINA PER A LA CORRECTE INSTAL·LACIÓ.</t>
  </si>
  <si>
    <t>SUBMINISTRAMENT I INSTAL·LACIÓ DE CABLE DE CONDUCTOR DE COURE AMB AÏLLAMENT DE PLÀSTIC, DE SECCIÓ 1x6 mm2 PER PRESES DE TERRA. INCLÚS MARCAT I ETIQUETAT I QUALSEVOL FEINA PER A LA CORRECTE INSTAL·LACIÓ.</t>
  </si>
  <si>
    <r>
      <t>SUBMINISTRAMENT I INSTAL·LACIÓ DE CABLE DE CONDUCTOR DE COURE EPTAFILAR NU, DE SECCIÓ 1x35 mm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PER PRESES DE TERRA. INCLÚS MARCAT I ETIQUETAT I QUALSEVOL FEINA PER A LA CORRECTE INSTAL·LACIÓ.</t>
    </r>
  </si>
  <si>
    <r>
      <t>SUBMINISTRAMENT I INSTAL·LACIÓ DE CABLE DE CONDUCTOR DE COURE DE 0,6/1 KV, DESIGNACIÓ RV-K, DE SECCIÓ 3x6 mm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 INCLÚS MARCAT I ETIQUETAT I QUALSEVOL FEINA PER A LA CORRECTE INSTAL·LACIÓ.</t>
    </r>
  </si>
  <si>
    <t>COMPROVACIÓ DE CANALITZACIÓ EXISTENT I PAS DE FIL GUIA</t>
  </si>
  <si>
    <t>SUBMINISTRAMENT I INSTAL·LACIÓ D'ARMARI EXTERIOR EN PLANXA D'ACER GALVANITZAT EN CALENT I PINTAT, TIPUS SUPLEMENT PER INSTAL·LAR DAMUNT DE L'ARMARI DEL REGULADOR,  INCLOENT APARAMENTA I ACCESORIS NECESSÀRIS PEL SEU CORRECTE FUNCIONAMENT I SISTEMA DE TANCAMENT. SEGONS ESPECIFICACIONS AJUNTAMENT. TOTALMENT EXECUTAT.</t>
  </si>
  <si>
    <t>TOTAL PRESSUPOST EXECUCIÓ CONTRACTE (PEC)</t>
  </si>
  <si>
    <t>OC24</t>
  </si>
  <si>
    <t>MES</t>
  </si>
  <si>
    <t>CANALITZACIÓ EN CALÇADA INCLÒS SUBMINISTRAMENT I INSTAL·LACIÓ DE 4 TUBS DE PE D110 mm DE DOBLE CAPA, LLIS A L'INTERIOR I CORRUGAT A L'EXTERIOR, INCLÒS EXCAVACIÓ EN RASA DE 60 x 80 cm. DE PROFUNDITAT, BASE I PROTECCIÓ DE FORMIGÓ HM30, EN CALÇADES. TOTALMENT EXECUTADA SEGONS PLEC I D'ACORD AMB LES ORDENANCES MUNICIPALS I INDICACIONS PARTICULARS D'ACEFAT.</t>
  </si>
  <si>
    <t>OC25</t>
  </si>
  <si>
    <t>OC26</t>
  </si>
  <si>
    <t>SUBMINISTRAMENT I INSTAL·LACIÓ DE SENYAL VERTICAL, DIÀMETRE 60, TIPUS R-304 PROHIBICIÓ CANVI SENTIT O SIMILAR, MODEL AJUNTAMENT BARCELONA, INCLOSA MÈNSULA I ACCESSORIS</t>
  </si>
  <si>
    <t>RETIRADA I RECOL·LOCACIÓ DE SENYAL VERTICAL, TIPUS INFORMATIVA PAS VIANANTS, PROHIBICIÓ O SIMILAR</t>
  </si>
  <si>
    <t>k</t>
  </si>
  <si>
    <t>SS000017</t>
  </si>
  <si>
    <t>SS000021</t>
  </si>
  <si>
    <t>GESTIÓ PER A LA CONTRACTACIÓ D'ESCOMESA ELÈCTRICA PER A CRUÏLLA DE SEMÀFORS I LLUR LEGALITZACIÓ. INCLOU LA CONFECCIÓ DE TOTA LA DOCUMENTACIÓ TÈCNICA NECESSÀRIA, REALITZACIÓ DE TOTES LES GESTIONS I TRÀMITS NECESSARIS FINS A LA CORRECTE LEGALITZACIÓ ELÈCTRICA.</t>
  </si>
  <si>
    <t>IC02</t>
  </si>
  <si>
    <t>PREUS UNITARIS</t>
  </si>
  <si>
    <t>CODI</t>
  </si>
  <si>
    <t>UM</t>
  </si>
  <si>
    <t>DESCRIPCIÓ</t>
  </si>
  <si>
    <t>PREU UNIT. (€)</t>
  </si>
  <si>
    <t>PERIOD.</t>
  </si>
  <si>
    <t>IMPORT (€)</t>
  </si>
  <si>
    <t>MBR1U010</t>
  </si>
  <si>
    <t>Manteniment correctiu mensual de regulador semafòric, segons especificacions del plec de condicions tècniques</t>
  </si>
  <si>
    <t>MBR1U020</t>
  </si>
  <si>
    <t>MBR1U030</t>
  </si>
  <si>
    <t>Manteniment correctiu mensual de SAI on line fins a 1500 va per regulador semafòric, segons especificacions del plec de condicions tècniques</t>
  </si>
  <si>
    <t>MBR1U050</t>
  </si>
  <si>
    <t>MBR1U070</t>
  </si>
  <si>
    <t>MBR1U100</t>
  </si>
  <si>
    <t>Manteniment correctiu mensual de semàfor 11/200 amb òptiques de tecnologia led de qualsevol color i tipus normal, bici, etc. model clàssic o Barcelona, segons especificacions del plec de condicions tècniques</t>
  </si>
  <si>
    <t>MBR1U110</t>
  </si>
  <si>
    <t>Manteniment correctiu mensual de semàfor 12/200 amb òptiques de tecnologia led de qualsevol color i tipus normal, bici, bus, mixta, etc. model clàssic o Barcelona, segons especificacions del plec de condicions tècniques</t>
  </si>
  <si>
    <t>MBR1U120</t>
  </si>
  <si>
    <t>Manteniment correctiu mensual de semàfor 13/200 amb òptiques de tecnologia led de qualsevol color i tipus normal, bici, bus, mixta, etc. model clàssic o Barcelona, segons especificacions del plec de condicions tècniques</t>
  </si>
  <si>
    <t>MBREU010</t>
  </si>
  <si>
    <t>MBREU020</t>
  </si>
  <si>
    <t>Manteniment correctiu mensual de cable de 4x1,5 mm2 4x2,5 mm²., per a cada 1000 ml. inclou part proporcional d'obra civil, segons especificacions del plec de condicions tècniques</t>
  </si>
  <si>
    <t>TOTAL MANTENIMENT CORRECTIU ANUAL</t>
  </si>
  <si>
    <t>Manteniment correctiu mensual de cable 3 x 6 mm². per cada 1000 ml. inclou part proporcional d'obra civil, segons especificacions del plec de condicions tècniques</t>
  </si>
  <si>
    <t>Manteniment correctiu mensual de columna de polièster-fibra o d'acer fins a 2,40 m. i dels suports adossats, segons especificacions del plec de condicions tècniques</t>
  </si>
  <si>
    <t>Manteniment correctiu mensual de bàcul d'acer galvanitzat i dels baixants i suports adossats, segons especificacions plec de condicions tècniques</t>
  </si>
  <si>
    <t>Manteniment correctiu mensual de carta de sortides de fins a 4 grups semafòrics, segons especificacions del plec de condicions tècniques</t>
  </si>
  <si>
    <t>MBR1U160</t>
  </si>
  <si>
    <t>Manteniment correctiu mensual de sistema per a invidents complet amb actuació per comandament a distància mode clàssic o Barcelona, segons especificacions del plec de condicions tècniques</t>
  </si>
  <si>
    <t>MBS1U010</t>
  </si>
  <si>
    <t>Operació de manteniment preventiu ´´R1´´ per regulador semafòric, segons especificacions del plec de condicions tècniques</t>
  </si>
  <si>
    <t>MBS1U020</t>
  </si>
  <si>
    <t>Operació de manteniment preventiu ´´SAI´´ per sistema d'alimentació ininterrompuda de regulador, segons  especificacions del plec de condicions tècniques</t>
  </si>
  <si>
    <t>MBS1U050</t>
  </si>
  <si>
    <t>MBS1U060</t>
  </si>
  <si>
    <t>MBS1U120</t>
  </si>
  <si>
    <t>Operació de manteniment preventiu ´´INV´´ de neteja i comprovació de funcionament de dispositiu sonor per a invidents a nivell baix per a mòdul de 200 mm, segons especificacions del plec de condicions tècniques</t>
  </si>
  <si>
    <t>MBS1U150</t>
  </si>
  <si>
    <t>MBS1U200</t>
  </si>
  <si>
    <t>Repintat d'armari metàl·lic complet amb una superfície superior a 1 m2 i inferior o igual a 1,5 m2</t>
  </si>
  <si>
    <t>TOTAL MANTENIMENT PREVENTIU ANUAL</t>
  </si>
  <si>
    <t>Operació de manteniment preventiu ´´NB´´ de neteja d'òptica de LED a nivell alt per a focus de 200 mm, segons especificacions del plec de condicions tècniques</t>
  </si>
  <si>
    <t>Operació de manteniment preventiu ´´NB´´ de neteja d'òptica de LED a nivell baix per a focus de 200 mm, segons especificacions del plec de condicions tècniques</t>
  </si>
  <si>
    <t>Operació de manteniment preventiu ´´OC-REG´´ de revisió per cruïlla de l'obra civil, canalitzacions (tubulars), registres i instal·lacions de superfície segons descripció del plec de condicions</t>
  </si>
  <si>
    <t>TOTAL COST MANTENIMENT ANUAL</t>
  </si>
  <si>
    <t>Subtotal Obra Civil Cruïlla Semàfors</t>
  </si>
  <si>
    <t>Subtotal Cablejats Elèctrics</t>
  </si>
  <si>
    <t>MBR1U230</t>
  </si>
  <si>
    <t>Suplement al manteniment correctiu mensual de semàfor per accés a alçades superiors a 4 m, segons especificacions del plec de condicions tècniques</t>
  </si>
  <si>
    <t>PRESSUPOST SEMAFORITZACIÓ CARDENAL REIG - PINTOR TAPIRÓ</t>
  </si>
  <si>
    <t>PA</t>
  </si>
  <si>
    <t>PAJ</t>
  </si>
  <si>
    <t>SE10</t>
  </si>
  <si>
    <t>PARTIDA ALÇADA  PER LA DISPONIBILITAT D'EQUIP DE PINTURA VIAL. INCLOU MAQUINÀRIA, TRASLLAT, MÀ D'OBRA I ELEMENTS AUXILIARS PER A LA CORRECTA REALITZACIÓ DE LA FEINA.</t>
  </si>
  <si>
    <t>PRESSUPOST SEMAFORITZACIÓ CARDENAL REIG - POBLET</t>
  </si>
  <si>
    <t xml:space="preserve">     </t>
  </si>
  <si>
    <t>OC27</t>
  </si>
  <si>
    <t>FONAMENT DE FORMIGÓ PER A COLUMNA DE FINS A 8 METRES, MITJANÇANT UN DAU DE 80 CM. DE COSTAT I 100 CM DE PROFUNDITAT, INCLÒS COLZE DE CONNEXIÓ AMB TUBULAR. INCLOU DEMOLICIÓ PAVIMENT, EXCAVACIÓ I POSTERIOR REPOSICIÓ. TOTALMENT EXECUTAT.</t>
  </si>
  <si>
    <t>OC28</t>
  </si>
  <si>
    <t>PRESSUPOST SEMAFORITZACIÓ CARDENAL REIG - AURORA BERTRANA</t>
  </si>
  <si>
    <t>IS23</t>
  </si>
  <si>
    <t>OC29</t>
  </si>
  <si>
    <t>SUBMINISTRAMENT I INSTAL·LACIÓ DE COLUMNA D'ACER GALVANITZAT DE 4 m D'ALÇÀRIA ÚTIL I 100 mm DE DIÀMETRE AMB UN GRUIX NORMAL I 60 cm D'EMPOTRAMENT.</t>
  </si>
  <si>
    <t>SUBMINISTRAMENT I INSTAL·LACIÓ DE SEMÀFOR PER A VIANANTS Vlnv 12/200 AMB DISPOSITIU PER INVIDENTS I ÒPTIQUES DE TECNOLOGIA LED DE QUALSEVOL COLOR I TIPUS NORMAL, PPC, BICI, BUS, MIXTE, ETC. MODEL CLÀSSIC O BARCELONA AMB ÀNIMA D'ALUMINI.</t>
  </si>
  <si>
    <t xml:space="preserve">RESUM PRESSUPOST </t>
  </si>
  <si>
    <t>CONCEPTE / DENOMINACIÓ</t>
  </si>
  <si>
    <t>PREU</t>
  </si>
  <si>
    <t>BI+DG</t>
  </si>
  <si>
    <t>PREU UNITARI PEC</t>
  </si>
  <si>
    <t xml:space="preserve">IMPORT TOTAL </t>
  </si>
  <si>
    <t>SUBTOTAL</t>
  </si>
  <si>
    <t>TOTAL</t>
  </si>
  <si>
    <t>REDACCIÓ DEL PROJECTE DE SEMAFORITZACIÓ DE 3 CRUÏLLES DEL CARRER DEL CARDENAL REIG, DEL DISTRICTE DE LES CORTS</t>
  </si>
  <si>
    <t>TOTAL PRESSUPOST EXECUCIÓ INSTAL·LACIONS 3 CRUÏLLES</t>
  </si>
  <si>
    <t>CRUÏLLA C/CARDENAL REIG - C/ POBLET</t>
  </si>
  <si>
    <t>CRUÏLLA C/CARDENAL REIG - C/ PINTOR TAPIRÓ</t>
  </si>
  <si>
    <t>CRUÏLLA C/CARDENAL REIG - C/ AURORA BERTRANA</t>
  </si>
  <si>
    <t>OBRA CIVIL CRUÏLLA SEMÀFORS</t>
  </si>
  <si>
    <t>INSTAL·LACIONS SEMAFÒRIQUES</t>
  </si>
  <si>
    <t>CABLEJATS ELÈCTRICS</t>
  </si>
  <si>
    <t>ESCOMESA ELÈCTRICA</t>
  </si>
  <si>
    <t>INSTAL·LACIONS COMUNICACIONS</t>
  </si>
  <si>
    <t>SENYALITZACIÓ HORITZONTAL I VERTICAL</t>
  </si>
  <si>
    <t>RESUM PRESSUPOST 3 CRUÏLLES</t>
  </si>
  <si>
    <t>IVA (21% sobre PEC)</t>
  </si>
  <si>
    <t>OC30</t>
  </si>
  <si>
    <t>Subtotal  (PEC)</t>
  </si>
  <si>
    <t>ARRENCADA I REPOSICIÓ (SENSE SUBMINISTRAMENT) DE CONJUNT DE COIXÍ REDUCTOR DE VELOCITAT. TOTALMENT EXECUTADA.</t>
  </si>
  <si>
    <t>IC15</t>
  </si>
  <si>
    <t>PARTIDA ALÇADA A JUSTIFICAR PELS TREBALLS A REALITZAR PER L'EMPRESA OPERADORA DE LES COMUNICACIONS DE L'IMI, A LA CRUÏLLA CARDENAL REIG-POBLET</t>
  </si>
  <si>
    <t>PARTIDA ALÇADA A JUSTIFICAR PELS TREBALLS A REALITZAR PER L'EMPRESA OPERADORA DE LES COMUNICACIONS DE L'IMI, A LA CRUÏLLA CARDENAL REIG-PINTOR TAPIRÓ.</t>
  </si>
  <si>
    <t>OC31</t>
  </si>
  <si>
    <t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t>
  </si>
  <si>
    <t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17300x690x600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t>
  </si>
  <si>
    <t>FONAMENT DE FORMIGÓ PER A COLUMNA DE 4 METRES, AMB DOSIFICACIÓ DE 250 KG/m3, MITJANÇANT UN DAU DE 50 cm. DE COSTAT I 60 cm. DE PROFUNDITAT, INCLÒS COLZE DE CONNEXIÓ AMB TUBULAR. INCLOU DEMOLICIÓ PAVIMENT, EXCAVACIÓ I POSTERIOR REPOSICIÓ. TOTALMENT EXECUTAT.</t>
  </si>
  <si>
    <t xml:space="preserve">SUBMINISTRAMENT I INSTAL·LACIÓ DE SWITCH DE COMUNICACIONS PER INSTAL·LACIÓ EN ARMARI DE CARRER, HOMOLOGAT PER L'AJUNTAMENT DE BARCELONA - IMI. SWITCH GESTIONABLE AMB 8 PORTS 10/100/1000Base-T + 2 PORTS 100/1000 SFP/RJ45 Combo. INCLOSOS SFP’s DE FIBRA  TN-SFP-LX1-SM GIB I SISTEMA DE MUNTATGE EN RACK. </t>
  </si>
  <si>
    <t>PERICÓ DE 60 x 60 cm. PREFABRICAT DE FORMIGÓ O CONSTRUÏT AMB MAONS GERO I FONS DEL MATEIX MATERIAL REBENT EL MARC I LA TAPA CORRESPONENT, INCLOSOS SUBMINISTRAMENT D'AQUESTS. DEMOLICIÓ DE PAVIMENT, EXCAVACIÓ I POSTERIOR REPOSICIÓ. TOTALMENT ACABAT I EXECUTAT SEGONS PLEC.</t>
  </si>
  <si>
    <t>PERICÓ DE 40 x 40 cm. PREFABRICAT DE FORMIGÓ O CONSTRUÏT AMB MAONS GERO I FONS DEL MATEIX MATERIAL REBENT EL MARC I LA TAPA CORRESPONENT, INCLOSOS SUBMINISTRAMENT D'AQUESTS. DEMOLICIÓ DE PAVIMENT, EXCAVACIÓ I POSTERIOR REPOSICIÓ. TOTALMENT ACABAT I EXECUTAT SEGONS PLEC.</t>
  </si>
  <si>
    <t>PERICÓ DE 70 x 70 cm PER TELECOMUNICACIONS, PREFABRICADA DE FORMIGÓ O CONSTRUÏDA AMB MAONS GERO I FONS DEL MATEIX MATERIAL, REBENT EL MARC I LA DOBLE TAPA TRIANGULAR CORRESPONENT, INCLOSOS SUBMINISTRAMENT D'AQUESTS. DEMOLICIÓ PAVIMENT, EXCAVACIÓ I POSTERIOR REPOSICIÓ.TOTALMENT ACABAT I EXECUTAT SEGONS PLEC.</t>
  </si>
  <si>
    <t>RECONVERSIÓ PERICÓ DE 40X40 A PERICÓ DE 60X60. INCLOU TREBALLS DE CONSTRUCCIÓ DE L'ESTRUCTURA AMB MAONS, FORMIGÓ I LA TAPA I MARC DE FERRO, AIXÍ COM ELS TREBALLS DE MÀ D'OBRA.</t>
  </si>
  <si>
    <t>SUPLEMENT PER REALITZACIÓ DE CANALITZACIÓ EN CALÇADA EN FESTIU.</t>
  </si>
  <si>
    <t>OC32</t>
  </si>
  <si>
    <t>SUPLEMENT PER REALITZACIÓ DE CANALITZACIÓ EN VORERA DE PAVIMENT ESPECIAL, TIPUS GRANIT, LLAMBORDES O SIMILARS</t>
  </si>
  <si>
    <t>FONAMENT DE FORMIGÓ PER A BÀCUL , AMB DOSIFICACIÓ DE 250 KG/m3, MITJANÇANT UN DAU DE 80 cm. DE COSTAT I 100 cm. DE PROFUNDITAT, INCLÒS PERNS ANCORATGE, COLZE DE CONNEXIÓ AMB TUBULAR. INCLOU DEMOLICIÓ PAVIMENT, EXCAVACIÓ I POSTERIOR REPOSICIÓ. TOTALMENT EXECUTAT.</t>
  </si>
  <si>
    <r>
      <t xml:space="preserve">FONAMENT DE FORMIGÓ PER A COLUMNA FINS A 2400 mm, AMB DOSIFICACIÓ DE 250 KG/m3, MITJANÇANT UN DAU DE 40 cm. DE COSTAT I 60 cm. DE PROFUNDITAT, REBENT </t>
    </r>
    <r>
      <rPr>
        <sz val="11"/>
        <rFont val="Calibri"/>
        <family val="2"/>
        <scheme val="minor"/>
      </rPr>
      <t>PEÇA ESPECIAL D'ANCORATGE, SENSE INCLOURE AQUESTA</t>
    </r>
    <r>
      <rPr>
        <sz val="11"/>
        <color theme="1"/>
        <rFont val="Calibri"/>
        <family val="2"/>
        <scheme val="minor"/>
      </rPr>
      <t>, INCLÒS COLZE DE CONNEXIÓ AMB TUBULAR. TOTALMENT EXECUTAT SEGONS PLEC.</t>
    </r>
  </si>
  <si>
    <t>SUBMINISTRAMENT I INSTAL·LACIÓ DE REGULADOR SEMAFÒRIC AMB CAPACITAT DE FINS A 32 GRUPS, SEGONS ESPECIFICACIONS I PROTOCOL AJUNTAMENT BARCELONA. INCLÚS ARMARI AMB COLOR ESTÀNDARD RAL 9007 TOTALMENT EQUIPAT I POSAT EN MARXA.</t>
  </si>
  <si>
    <t>CE05</t>
  </si>
  <si>
    <r>
      <t>SUBMINISTRAMENT I INSTAL·LACIÓ DE CABLE DE CONDUCTOR DE COURE DE 0,6/1 KV, DESIGNACIÓ RV-K, CONSTRUCCIÓ SEGONS NORMA UNE 21123-2, BIPOLAR, DE SECCIÓ 2x10 mm</t>
    </r>
    <r>
      <rPr>
        <vertAlign val="superscript"/>
        <sz val="11"/>
        <color theme="1"/>
        <rFont val="Calibri"/>
        <family val="2"/>
        <scheme val="minor"/>
      </rPr>
      <t xml:space="preserve">2  </t>
    </r>
    <r>
      <rPr>
        <sz val="11"/>
        <color theme="1"/>
        <rFont val="Calibri"/>
        <family val="2"/>
        <scheme val="minor"/>
      </rPr>
      <t>AMB COBERTA DEL CABLE DE PVC, CLASSE DE REACCIÓ AL FOC ECA SEGONS LA NORMA UNE-EN 50575 INCLÚS MARCAT I ETIQUETAT I QUALSEVOL FEINA PER A LA CORRECTE INSTAL·LACIÓ EN TUB (P-235).</t>
    </r>
  </si>
  <si>
    <t>CE06</t>
  </si>
  <si>
    <r>
      <t>SUBMINISTRAMENT I INSTAL·LACIÓ DE CABLE DE CONDUCTOR DE COURE DE TENSIÓ ASSIGNADA INFERIOR O IGUAL A 450/700 V, DESIGNACIÓ H07V-K, CONSTRUCCIÓ SEGONS NORMA UNE-EN 50525-2-31, UNIPOLAR, DE SECCIÓ 1x16 mm</t>
    </r>
    <r>
      <rPr>
        <vertAlign val="superscript"/>
        <sz val="11"/>
        <color theme="1"/>
        <rFont val="Calibri"/>
        <family val="2"/>
        <scheme val="minor"/>
      </rPr>
      <t xml:space="preserve">2  </t>
    </r>
    <r>
      <rPr>
        <sz val="11"/>
        <color theme="1"/>
        <rFont val="Calibri"/>
        <family val="2"/>
        <scheme val="minor"/>
      </rPr>
      <t>AMB AILLAMENT DE PVC, CLASSE DE REACCIÓ AL FOC ECA SEGONS LA NORMA UNE-EN 50575 INCLÚS MARCAT I ETIQUETAT I QUALSEVOL FEINA PER A LA CORRECTE INSTAL·LACIÓ EN TUB (P-51).</t>
    </r>
  </si>
  <si>
    <r>
      <t>PARTIDA PER A L'ACTUACIÓ I GESTIÓ D'INVENTARIS DEL DEPARTAMENT D'ESPAI URBÀ (INCLOENT SEENYALITZACIÓ HORITZONTAL I VERTICAL, SEMAFORITZACIÓ, PAVIMENTS, MOBILIARI URBÀ I CARTOGRAFIA D'ACORD AMB EL CRITERIS DELS PLECS TÈCNICS CORRESPONENTS I LA BASE CARTOGRÀFICA DE L'AJUNTAMENT DE BARCELONA (P-53) PER OBRES ENTRE 1.000 I 10.000m</t>
    </r>
    <r>
      <rPr>
        <sz val="11"/>
        <color theme="1"/>
        <rFont val="Aptos Narrow"/>
        <family val="2"/>
      </rPr>
      <t>².</t>
    </r>
  </si>
  <si>
    <r>
      <t>PARTIDA PER A L'ACTUACIÓ I GESTIÓ D'INVENTARIS DEL DEPARTAMENT D'ESPAI URBÀ (INCLOENT SEENYALITZACIÓ HORITZONTAL I VERTICAL, SEMAFORITZACIÓ, PAVIMENTS, MOBILIARI URBÀ I CARTOGRAFIA D'ACORD AMB EL CRITERIS DELS PLECS TÈCNICS CORRESPONENTS I LA BASE CARTOGRÀFICA DE L'AJUNTAMENT DE BARCELONA (P-53) PER OBRES SUPERIORS A 10.000m</t>
    </r>
    <r>
      <rPr>
        <sz val="11"/>
        <color theme="1"/>
        <rFont val="Aptos Narrow"/>
        <family val="2"/>
      </rPr>
      <t>².</t>
    </r>
  </si>
  <si>
    <t>CANALITZACIÓ EN VORERA INCLOENT SUBMINISTRAMENT I INSTAL·LACIÓ DE 1 TUB DE PE D110 mm DE DOBLE CAPA, LLIS A L'INTERIOR I CORRUGAT A L'EXTERIOR, INCLÒS EXCAVACIÓ EN RASA DE 40 x 76 cm  DE PROFUNDITAT, BASE I PROTECCIÓ DE FORMIGÓ HM20, EN VORERES DE PANOT INCLÒS LA SEVA REPOSICIÓ. TOTALMENT EXECUTADA SEGONS PLEC I D'ACORD AMB LES ORDENANCES MUNICIPALS I INDICACIONS PARTICULARS D'ACEFAT.</t>
  </si>
  <si>
    <t>CANALITZACIÓ EN VORERA INCLOENT SUBMINISTRAMENT I INSTAL·LACIÓ DE 2 TUBS DE PE D110 mm DE DOBLE CAPA, LLIS A L'INTERIOR I CORRUGAT A L'EXTERIOR, INCLÒS EXCAVACIÓ EN RASA DE 40 x 76 cm  DE PROFUNDITAT, BASE I PROTECCIÓ DE FORMIGÓ HM20, EN VORERES DE PANOT INCLÒS LA SEVA REPOSICIÓ. TOTALMENT EXECUTADA SEGONS PLEC I D'ACORD AMB LES ORDENANCES MUNICIPALS I INDICACIONS PARTICULARS D'ACEFAT.</t>
  </si>
  <si>
    <t>CANALITZACIÓ EN VORERA INCLOENT SUBMINISTRAMENT I INSTAL·LACIÓ DE 2 TUBS DE PE D125 mm DE DOBLE CAPA, LLIS A L'INTERIOR I CORRUGAT A L'EXTERIOR, INCLÒS EXCAVACIÓ EN RASA DE 40 x 76 cm DE PROFUNDITAT, BASE I PROTECCIÓ DE FORMIGÓ HM20, EN VORERES DE PANOT INCLÒS LA SEVA REPOSICIÓ. TOTALMENT EXECUTADA SEGONS PLEC I D'ACORD AMB LES ORDENANCES MUNICIPALS I INDICACIONS PARTICULARS D'ACEFAT.</t>
  </si>
  <si>
    <t>OC33</t>
  </si>
  <si>
    <t xml:space="preserve">PERICÓ DE 60 x 60 cm. PREFABRICAT DE FORMIGÓ O CONSTRUÏT AMB MAONS GERO I FONS DEL MATEIX MATERIAL REBENT EL MARC I LA TAPA  CLASSE C-250 PER 25 TONELADES DE CARGA DE ROTURA, CUMPLEIX NORMA EN 124, INCLOSOS SUBMINISTRAMENT D'AQUESTS. DEMOLICIÓ DE PAVIMENT, EXCAVACIÓ I POSTERIOR REPOSICIÓ. TOTALMENT ACABAT I EXECUTAT SEGONS PLEC.     </t>
  </si>
  <si>
    <t>IS24</t>
  </si>
  <si>
    <t>CONFECCIÓ DE LA PROGRAMACIÓ DEL REGULACIÓ DE LA CRUÏLLA, DOCUMENTACIÓ, CÀRREGA, PROVES I POSADA EN MARXA, I INTEGRACIÓ EN EL SISTEMA DE GESTIÓ SEMAFÒRICA DE L CIUTAT EN EL CGMU, D'ACORD A LES DIRECTRIUS I INSTRUCCIONS DONADES PEL DEPARTAMENT DE REGULACIÓ - MOBILITAT.</t>
  </si>
  <si>
    <t>INV01</t>
  </si>
  <si>
    <t>INV02</t>
  </si>
  <si>
    <t>INV03</t>
  </si>
  <si>
    <r>
      <t>PARTIDA PER A L'ACTUACIÓ I GESTIÓ D'INVENTARIS DEL DEPARTAMENT D'ESPAI URBÀ (INCLOENT SENYALITZACIÓ HORITZONTAL I VERTICAL, SEMAFORITZACIÓ, PAVIMENTS, MOBILIARI URBÀ I CARTOGRAFIA D'ACORD AMB EL CRITERIS DELS PLECS TÈCNICS CORRESPONENTS I LA BASE CARTOGRÀFICA DE L'AJUNTAMENT DE BARCELONA (P-53) PER OBRES INFERIORS A 1.000m</t>
    </r>
    <r>
      <rPr>
        <sz val="11"/>
        <color theme="1"/>
        <rFont val="Aptos Narrow"/>
        <family val="2"/>
      </rPr>
      <t>².</t>
    </r>
  </si>
  <si>
    <t>OC34</t>
  </si>
  <si>
    <t>OC35</t>
  </si>
  <si>
    <t>OC36</t>
  </si>
  <si>
    <t>PARTIDA ALÇADA A JUSTIFICAR EXCECESSOS D'AMIDAMENT, AJUSTS DE PALETA, IMPREVISTOS DURANT L'EXECUCIÓ DELS TREBALLS D'OBRA CIVIL AMB SERVEIS AFECTATS, ACCESSOS I ELEMENTS DE VENTILACIÓ. CRUÏLLA C/CARDENAL REIG-C/POBLET.</t>
  </si>
  <si>
    <t>PARTIDA ALÇADA A JUSTIFICAR EXCECESSOS D'AMIDAMENT, AJUSTS DE PALETA, IMPREVISTOS DURANT L'EXECUCIÓ DELS TREBALLS D'OBRA CIVIL AMB SERVEIS AFECTATS, ACCESSOS I ELEMENTS DE VENTILACIÓ. CRUÏLLA C/CARDENAL REIG-C/PINTOR TAPIRÓ.</t>
  </si>
  <si>
    <t>PARTIDA ALÇADA A JUSTIFICAR EXCECESSOS D'AMIDAMENT, AJUSTS DE PALETA, IMPREVISTOS DURANT L'EXECUCIÓ DELS TREBALLS D'OBRA CIVIL AMB SERVEIS AFECTATS, ACCESSOS I ELEMENTS DE VENTILACIÓ. CRUÏLLA C/CARDENAL REIG-C/AURORA BERTRANA.</t>
  </si>
  <si>
    <t>FONAMENT DE FORMIGÓ PER A ARMARI  AMB DOSIFICACIÓ DE 250 KG/m3 I ENCOFRAT CARA VISTA DE DIMENSIONS FINS A 70 x 60 x 50 cm. AMB UN ENCASTAMENT DE 15 cm. I DOS FORATS DE 110 mm. DE DIÀMETRE. TOTALMENT EXECUTAT SEGONS PLEC, INCLOSA OBRA CIVIL NECESSÀRIA I PERNS ANCORATGE.</t>
  </si>
  <si>
    <t>SUBMINISTRAMENT I INSTAL·LACIÓ DE PILONA DE PLÀSTIC AMB BANDA REFLECTANT DE COLOR VERD O BLAU AMB ALÇADA LLIURE DE 750 MM I 200 MM DE DIÀMETRE. TOTALMENT EXECUTAT.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</si>
</sst>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0"/>
    <numFmt numFmtId="165" formatCode="#,##0.00\ &quot;€&quot;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  <font>
      <i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.5"/>
      <color theme="1"/>
      <name val="CIDFont+F3"/>
    </font>
    <font>
      <sz val="8.5"/>
      <color theme="1"/>
      <name val="CIDFont+F1"/>
    </font>
    <font>
      <sz val="11"/>
      <color theme="1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1"/>
      <color indexed="8"/>
      <name val="Calibri"/>
      <family val="2"/>
    </font>
    <font>
      <u/>
      <sz val="12"/>
      <color indexed="8"/>
      <name val="Arial"/>
      <family val="2"/>
    </font>
    <font>
      <b/>
      <sz val="11"/>
      <color theme="1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9"/>
      <color rgb="FF000000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Aptos Narrow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 style="double">
        <color auto="1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/>
      <right style="double">
        <color auto="1"/>
      </right>
      <top style="thin">
        <color indexed="64"/>
      </top>
      <bottom style="double">
        <color auto="1"/>
      </bottom>
      <diagonal/>
    </border>
    <border>
      <left style="double">
        <color auto="1"/>
      </left>
      <right/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/>
      <diagonal/>
    </border>
    <border>
      <left style="medium">
        <color rgb="FFB8CCE4"/>
      </left>
      <right style="medium">
        <color rgb="FFB8CCE4"/>
      </right>
      <top style="medium">
        <color rgb="FFB8CCE4"/>
      </top>
      <bottom style="thick">
        <color rgb="FF95B3D7"/>
      </bottom>
      <diagonal/>
    </border>
    <border>
      <left/>
      <right style="medium">
        <color rgb="FFB8CCE4"/>
      </right>
      <top style="medium">
        <color rgb="FFB8CCE4"/>
      </top>
      <bottom style="thick">
        <color rgb="FF95B3D7"/>
      </bottom>
      <diagonal/>
    </border>
    <border>
      <left style="medium">
        <color rgb="FFB8CCE4"/>
      </left>
      <right style="medium">
        <color rgb="FFB8CCE4"/>
      </right>
      <top/>
      <bottom style="medium">
        <color rgb="FFB8CCE4"/>
      </bottom>
      <diagonal/>
    </border>
    <border>
      <left/>
      <right style="medium">
        <color rgb="FFB8CCE4"/>
      </right>
      <top/>
      <bottom style="medium">
        <color rgb="FFB8CCE4"/>
      </bottom>
      <diagonal/>
    </border>
    <border>
      <left/>
      <right style="medium">
        <color rgb="FFB8CCE4"/>
      </right>
      <top/>
      <bottom/>
      <diagonal/>
    </border>
    <border>
      <left style="medium">
        <color rgb="FFB8CCE4"/>
      </left>
      <right style="medium">
        <color rgb="FFB8CCE4"/>
      </right>
      <top style="medium">
        <color rgb="FFB8CCE4"/>
      </top>
      <bottom/>
      <diagonal/>
    </border>
    <border>
      <left style="medium">
        <color rgb="FFB8CCE4"/>
      </left>
      <right/>
      <top style="medium">
        <color rgb="FFB8CCE4"/>
      </top>
      <bottom style="medium">
        <color rgb="FFB8CCE4"/>
      </bottom>
      <diagonal/>
    </border>
    <border>
      <left/>
      <right/>
      <top style="medium">
        <color rgb="FFB8CCE4"/>
      </top>
      <bottom style="medium">
        <color rgb="FFB8CCE4"/>
      </bottom>
      <diagonal/>
    </border>
    <border>
      <left/>
      <right style="medium">
        <color rgb="FFB8CCE4"/>
      </right>
      <top style="medium">
        <color rgb="FFB8CCE4"/>
      </top>
      <bottom style="medium">
        <color rgb="FFB8CCE4"/>
      </bottom>
      <diagonal/>
    </border>
    <border>
      <left/>
      <right style="medium">
        <color rgb="FFB8CCE4"/>
      </right>
      <top style="medium">
        <color rgb="FFB8CCE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rgb="FFB8CCE4"/>
      </left>
      <right style="medium">
        <color rgb="FFB8CCE4"/>
      </right>
      <top style="medium">
        <color rgb="FFB8CCE4"/>
      </top>
      <bottom style="medium">
        <color rgb="FFB8CCE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239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0" xfId="0" applyFont="1" applyFill="1"/>
    <xf numFmtId="0" fontId="0" fillId="3" borderId="0" xfId="0" applyFill="1"/>
    <xf numFmtId="4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justify" vertical="center" wrapText="1"/>
    </xf>
    <xf numFmtId="0" fontId="2" fillId="2" borderId="0" xfId="0" applyFont="1" applyFill="1" applyAlignment="1">
      <alignment horizontal="center"/>
    </xf>
    <xf numFmtId="0" fontId="2" fillId="7" borderId="7" xfId="0" applyFont="1" applyFill="1" applyBorder="1"/>
    <xf numFmtId="0" fontId="0" fillId="7" borderId="8" xfId="0" applyFill="1" applyBorder="1"/>
    <xf numFmtId="4" fontId="0" fillId="7" borderId="8" xfId="0" applyNumberFormat="1" applyFill="1" applyBorder="1"/>
    <xf numFmtId="0" fontId="0" fillId="7" borderId="10" xfId="0" applyFill="1" applyBorder="1"/>
    <xf numFmtId="0" fontId="0" fillId="7" borderId="0" xfId="0" applyFill="1"/>
    <xf numFmtId="4" fontId="0" fillId="7" borderId="0" xfId="0" applyNumberFormat="1" applyFill="1"/>
    <xf numFmtId="0" fontId="0" fillId="7" borderId="12" xfId="0" applyFill="1" applyBorder="1"/>
    <xf numFmtId="0" fontId="0" fillId="7" borderId="13" xfId="0" applyFill="1" applyBorder="1"/>
    <xf numFmtId="4" fontId="0" fillId="7" borderId="13" xfId="0" applyNumberFormat="1" applyFill="1" applyBorder="1"/>
    <xf numFmtId="4" fontId="2" fillId="4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4" fontId="6" fillId="0" borderId="0" xfId="0" applyNumberFormat="1" applyFont="1"/>
    <xf numFmtId="0" fontId="6" fillId="0" borderId="0" xfId="0" applyFont="1"/>
    <xf numFmtId="0" fontId="6" fillId="2" borderId="0" xfId="0" applyFont="1" applyFill="1" applyAlignment="1">
      <alignment horizontal="center"/>
    </xf>
    <xf numFmtId="0" fontId="6" fillId="2" borderId="0" xfId="0" applyFont="1" applyFill="1"/>
    <xf numFmtId="4" fontId="6" fillId="2" borderId="0" xfId="0" applyNumberFormat="1" applyFont="1" applyFill="1"/>
    <xf numFmtId="4" fontId="4" fillId="0" borderId="0" xfId="0" applyNumberFormat="1" applyFont="1" applyAlignment="1">
      <alignment horizontal="center"/>
    </xf>
    <xf numFmtId="4" fontId="4" fillId="4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4" fontId="4" fillId="2" borderId="0" xfId="0" applyNumberFormat="1" applyFont="1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4" fontId="6" fillId="0" borderId="1" xfId="0" applyNumberFormat="1" applyFont="1" applyBorder="1" applyAlignment="1">
      <alignment vertical="center"/>
    </xf>
    <xf numFmtId="0" fontId="4" fillId="2" borderId="0" xfId="0" applyFont="1" applyFill="1" applyAlignment="1">
      <alignment horizontal="right"/>
    </xf>
    <xf numFmtId="4" fontId="4" fillId="2" borderId="0" xfId="0" applyNumberFormat="1" applyFont="1" applyFill="1"/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right" vertical="center"/>
    </xf>
    <xf numFmtId="4" fontId="6" fillId="4" borderId="22" xfId="0" applyNumberFormat="1" applyFont="1" applyFill="1" applyBorder="1"/>
    <xf numFmtId="4" fontId="6" fillId="4" borderId="23" xfId="0" applyNumberFormat="1" applyFont="1" applyFill="1" applyBorder="1"/>
    <xf numFmtId="0" fontId="6" fillId="2" borderId="5" xfId="0" applyFont="1" applyFill="1" applyBorder="1" applyAlignment="1">
      <alignment horizontal="left" vertical="center"/>
    </xf>
    <xf numFmtId="4" fontId="6" fillId="2" borderId="0" xfId="0" applyNumberFormat="1" applyFont="1" applyFill="1" applyAlignment="1">
      <alignment vertical="center"/>
    </xf>
    <xf numFmtId="4" fontId="6" fillId="2" borderId="6" xfId="0" applyNumberFormat="1" applyFont="1" applyFill="1" applyBorder="1" applyAlignment="1">
      <alignment vertical="center"/>
    </xf>
    <xf numFmtId="0" fontId="4" fillId="5" borderId="7" xfId="0" applyFont="1" applyFill="1" applyBorder="1"/>
    <xf numFmtId="0" fontId="6" fillId="5" borderId="8" xfId="0" applyFont="1" applyFill="1" applyBorder="1" applyAlignment="1">
      <alignment horizontal="center"/>
    </xf>
    <xf numFmtId="0" fontId="6" fillId="5" borderId="8" xfId="0" applyFont="1" applyFill="1" applyBorder="1"/>
    <xf numFmtId="4" fontId="6" fillId="5" borderId="8" xfId="0" applyNumberFormat="1" applyFont="1" applyFill="1" applyBorder="1"/>
    <xf numFmtId="4" fontId="6" fillId="5" borderId="9" xfId="0" applyNumberFormat="1" applyFont="1" applyFill="1" applyBorder="1"/>
    <xf numFmtId="0" fontId="6" fillId="5" borderId="10" xfId="0" applyFont="1" applyFill="1" applyBorder="1"/>
    <xf numFmtId="0" fontId="6" fillId="5" borderId="0" xfId="0" applyFont="1" applyFill="1" applyAlignment="1">
      <alignment horizontal="center"/>
    </xf>
    <xf numFmtId="0" fontId="6" fillId="5" borderId="0" xfId="0" applyFont="1" applyFill="1"/>
    <xf numFmtId="4" fontId="6" fillId="5" borderId="0" xfId="0" applyNumberFormat="1" applyFont="1" applyFill="1"/>
    <xf numFmtId="4" fontId="6" fillId="5" borderId="11" xfId="0" applyNumberFormat="1" applyFont="1" applyFill="1" applyBorder="1"/>
    <xf numFmtId="0" fontId="6" fillId="5" borderId="12" xfId="0" applyFont="1" applyFill="1" applyBorder="1"/>
    <xf numFmtId="0" fontId="6" fillId="5" borderId="13" xfId="0" applyFont="1" applyFill="1" applyBorder="1" applyAlignment="1">
      <alignment horizontal="center"/>
    </xf>
    <xf numFmtId="0" fontId="6" fillId="5" borderId="13" xfId="0" applyFont="1" applyFill="1" applyBorder="1"/>
    <xf numFmtId="4" fontId="6" fillId="5" borderId="13" xfId="0" applyNumberFormat="1" applyFont="1" applyFill="1" applyBorder="1"/>
    <xf numFmtId="4" fontId="6" fillId="5" borderId="14" xfId="0" applyNumberFormat="1" applyFont="1" applyFill="1" applyBorder="1"/>
    <xf numFmtId="10" fontId="6" fillId="0" borderId="0" xfId="0" applyNumberFormat="1" applyFont="1"/>
    <xf numFmtId="0" fontId="6" fillId="0" borderId="0" xfId="0" applyFont="1" applyAlignment="1">
      <alignment horizontal="center"/>
    </xf>
    <xf numFmtId="0" fontId="4" fillId="0" borderId="0" xfId="0" applyFont="1"/>
    <xf numFmtId="10" fontId="6" fillId="0" borderId="0" xfId="1" applyNumberFormat="1" applyFont="1" applyFill="1" applyBorder="1" applyAlignment="1">
      <alignment horizontal="right" vertical="center"/>
    </xf>
    <xf numFmtId="4" fontId="6" fillId="0" borderId="0" xfId="0" applyNumberFormat="1" applyFont="1" applyAlignment="1">
      <alignment vertical="center"/>
    </xf>
    <xf numFmtId="9" fontId="6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6" borderId="2" xfId="0" applyFont="1" applyFill="1" applyBorder="1"/>
    <xf numFmtId="0" fontId="6" fillId="6" borderId="3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right"/>
    </xf>
    <xf numFmtId="4" fontId="6" fillId="6" borderId="3" xfId="0" applyNumberFormat="1" applyFont="1" applyFill="1" applyBorder="1"/>
    <xf numFmtId="4" fontId="4" fillId="6" borderId="4" xfId="0" applyNumberFormat="1" applyFont="1" applyFill="1" applyBorder="1"/>
    <xf numFmtId="9" fontId="4" fillId="0" borderId="0" xfId="0" applyNumberFormat="1" applyFont="1" applyAlignment="1">
      <alignment horizontal="center"/>
    </xf>
    <xf numFmtId="8" fontId="4" fillId="6" borderId="18" xfId="0" applyNumberFormat="1" applyFont="1" applyFill="1" applyBorder="1" applyAlignment="1">
      <alignment horizontal="center" vertical="center"/>
    </xf>
    <xf numFmtId="9" fontId="9" fillId="0" borderId="0" xfId="1" applyFont="1" applyFill="1" applyBorder="1"/>
    <xf numFmtId="10" fontId="2" fillId="0" borderId="0" xfId="1" applyNumberFormat="1" applyFont="1" applyAlignment="1">
      <alignment horizontal="center" vertical="center"/>
    </xf>
    <xf numFmtId="10" fontId="6" fillId="0" borderId="0" xfId="1" applyNumberFormat="1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right" vertical="center"/>
    </xf>
    <xf numFmtId="4" fontId="6" fillId="4" borderId="27" xfId="0" applyNumberFormat="1" applyFont="1" applyFill="1" applyBorder="1" applyAlignment="1">
      <alignment vertical="center"/>
    </xf>
    <xf numFmtId="4" fontId="4" fillId="4" borderId="28" xfId="0" applyNumberFormat="1" applyFont="1" applyFill="1" applyBorder="1" applyAlignment="1">
      <alignment vertical="center"/>
    </xf>
    <xf numFmtId="4" fontId="4" fillId="4" borderId="29" xfId="0" applyNumberFormat="1" applyFont="1" applyFill="1" applyBorder="1" applyAlignment="1">
      <alignment horizontal="right" vertical="center"/>
    </xf>
    <xf numFmtId="4" fontId="6" fillId="4" borderId="24" xfId="0" applyNumberFormat="1" applyFont="1" applyFill="1" applyBorder="1" applyAlignment="1">
      <alignment vertical="center"/>
    </xf>
    <xf numFmtId="4" fontId="4" fillId="4" borderId="30" xfId="0" applyNumberFormat="1" applyFont="1" applyFill="1" applyBorder="1" applyAlignment="1">
      <alignment vertical="center"/>
    </xf>
    <xf numFmtId="4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4" fontId="4" fillId="0" borderId="0" xfId="0" applyNumberFormat="1" applyFont="1"/>
    <xf numFmtId="164" fontId="0" fillId="0" borderId="0" xfId="0" applyNumberFormat="1"/>
    <xf numFmtId="4" fontId="4" fillId="2" borderId="0" xfId="0" applyNumberFormat="1" applyFont="1" applyFill="1" applyAlignment="1">
      <alignment horizontal="right"/>
    </xf>
    <xf numFmtId="0" fontId="6" fillId="6" borderId="5" xfId="0" applyFont="1" applyFill="1" applyBorder="1" applyAlignment="1">
      <alignment horizontal="left" vertical="center"/>
    </xf>
    <xf numFmtId="4" fontId="6" fillId="6" borderId="0" xfId="0" applyNumberFormat="1" applyFont="1" applyFill="1" applyAlignment="1">
      <alignment vertical="center"/>
    </xf>
    <xf numFmtId="4" fontId="6" fillId="6" borderId="6" xfId="0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4" fontId="13" fillId="0" borderId="34" xfId="0" applyNumberFormat="1" applyFont="1" applyBorder="1" applyAlignment="1">
      <alignment horizontal="right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right" vertical="center" wrapText="1"/>
    </xf>
    <xf numFmtId="2" fontId="0" fillId="0" borderId="0" xfId="0" applyNumberFormat="1"/>
    <xf numFmtId="2" fontId="11" fillId="0" borderId="32" xfId="0" applyNumberFormat="1" applyFont="1" applyBorder="1" applyAlignment="1">
      <alignment horizontal="center" vertical="center" wrapText="1"/>
    </xf>
    <xf numFmtId="2" fontId="12" fillId="0" borderId="34" xfId="0" applyNumberFormat="1" applyFont="1" applyBorder="1" applyAlignment="1">
      <alignment horizontal="right" vertical="center" wrapText="1"/>
    </xf>
    <xf numFmtId="2" fontId="12" fillId="0" borderId="36" xfId="0" applyNumberFormat="1" applyFont="1" applyBorder="1" applyAlignment="1">
      <alignment horizontal="right" vertical="center" wrapText="1"/>
    </xf>
    <xf numFmtId="2" fontId="13" fillId="0" borderId="34" xfId="0" applyNumberFormat="1" applyFont="1" applyBorder="1" applyAlignment="1">
      <alignment horizontal="right" vertical="center" wrapText="1"/>
    </xf>
    <xf numFmtId="0" fontId="14" fillId="0" borderId="33" xfId="0" applyFont="1" applyBorder="1" applyAlignment="1">
      <alignment horizontal="justify" vertical="center" wrapText="1"/>
    </xf>
    <xf numFmtId="0" fontId="15" fillId="0" borderId="34" xfId="0" applyFont="1" applyBorder="1" applyAlignment="1">
      <alignment horizontal="justify" vertical="center" wrapText="1"/>
    </xf>
    <xf numFmtId="0" fontId="15" fillId="0" borderId="34" xfId="0" applyFont="1" applyBorder="1" applyAlignment="1">
      <alignment vertical="center" wrapText="1"/>
    </xf>
    <xf numFmtId="0" fontId="14" fillId="0" borderId="36" xfId="0" applyFont="1" applyBorder="1" applyAlignment="1">
      <alignment horizontal="justify" vertical="center" wrapText="1"/>
    </xf>
    <xf numFmtId="0" fontId="15" fillId="0" borderId="35" xfId="0" applyFont="1" applyBorder="1" applyAlignment="1">
      <alignment vertical="center" wrapText="1"/>
    </xf>
    <xf numFmtId="0" fontId="15" fillId="0" borderId="40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4" fontId="4" fillId="4" borderId="2" xfId="0" applyNumberFormat="1" applyFont="1" applyFill="1" applyBorder="1" applyAlignment="1">
      <alignment horizontal="center" vertical="center"/>
    </xf>
    <xf numFmtId="4" fontId="4" fillId="4" borderId="3" xfId="0" applyNumberFormat="1" applyFont="1" applyFill="1" applyBorder="1" applyAlignment="1">
      <alignment vertical="center"/>
    </xf>
    <xf numFmtId="4" fontId="6" fillId="4" borderId="3" xfId="0" applyNumberFormat="1" applyFont="1" applyFill="1" applyBorder="1" applyAlignment="1">
      <alignment vertical="center"/>
    </xf>
    <xf numFmtId="4" fontId="4" fillId="4" borderId="4" xfId="0" applyNumberFormat="1" applyFont="1" applyFill="1" applyBorder="1" applyAlignment="1">
      <alignment vertical="center"/>
    </xf>
    <xf numFmtId="9" fontId="2" fillId="9" borderId="0" xfId="0" applyNumberFormat="1" applyFont="1" applyFill="1" applyAlignment="1">
      <alignment horizontal="center"/>
    </xf>
    <xf numFmtId="9" fontId="0" fillId="2" borderId="0" xfId="0" applyNumberFormat="1" applyFill="1"/>
    <xf numFmtId="0" fontId="6" fillId="0" borderId="0" xfId="0" applyFont="1" applyAlignment="1">
      <alignment wrapText="1"/>
    </xf>
    <xf numFmtId="0" fontId="13" fillId="0" borderId="39" xfId="0" applyFont="1" applyBorder="1" applyAlignment="1">
      <alignment vertical="center" wrapText="1"/>
    </xf>
    <xf numFmtId="4" fontId="16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vertical="center"/>
    </xf>
    <xf numFmtId="4" fontId="17" fillId="0" borderId="0" xfId="0" applyNumberFormat="1" applyFont="1" applyAlignment="1">
      <alignment horizontal="center" vertical="center"/>
    </xf>
    <xf numFmtId="4" fontId="16" fillId="10" borderId="0" xfId="0" applyNumberFormat="1" applyFont="1" applyFill="1" applyAlignment="1">
      <alignment horizontal="center" vertical="center"/>
    </xf>
    <xf numFmtId="4" fontId="17" fillId="10" borderId="0" xfId="0" applyNumberFormat="1" applyFont="1" applyFill="1" applyAlignment="1">
      <alignment horizontal="center" vertical="center"/>
    </xf>
    <xf numFmtId="4" fontId="16" fillId="10" borderId="0" xfId="0" applyNumberFormat="1" applyFont="1" applyFill="1" applyAlignment="1">
      <alignment vertical="center"/>
    </xf>
    <xf numFmtId="4" fontId="19" fillId="4" borderId="21" xfId="0" applyNumberFormat="1" applyFont="1" applyFill="1" applyBorder="1" applyAlignment="1">
      <alignment horizontal="center" vertical="center" wrapText="1"/>
    </xf>
    <xf numFmtId="4" fontId="19" fillId="4" borderId="22" xfId="0" applyNumberFormat="1" applyFont="1" applyFill="1" applyBorder="1" applyAlignment="1">
      <alignment horizontal="center" vertical="center" wrapText="1"/>
    </xf>
    <xf numFmtId="4" fontId="19" fillId="4" borderId="41" xfId="0" applyNumberFormat="1" applyFont="1" applyFill="1" applyBorder="1" applyAlignment="1">
      <alignment horizontal="center" vertical="center" wrapText="1"/>
    </xf>
    <xf numFmtId="4" fontId="19" fillId="4" borderId="42" xfId="0" applyNumberFormat="1" applyFont="1" applyFill="1" applyBorder="1" applyAlignment="1">
      <alignment horizontal="center" vertical="center" wrapText="1"/>
    </xf>
    <xf numFmtId="4" fontId="19" fillId="4" borderId="43" xfId="0" applyNumberFormat="1" applyFont="1" applyFill="1" applyBorder="1" applyAlignment="1">
      <alignment horizontal="center" vertical="center" wrapText="1"/>
    </xf>
    <xf numFmtId="4" fontId="20" fillId="10" borderId="0" xfId="0" applyNumberFormat="1" applyFont="1" applyFill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4" fontId="21" fillId="4" borderId="5" xfId="0" applyNumberFormat="1" applyFont="1" applyFill="1" applyBorder="1" applyAlignment="1">
      <alignment vertical="center"/>
    </xf>
    <xf numFmtId="165" fontId="21" fillId="4" borderId="6" xfId="0" applyNumberFormat="1" applyFont="1" applyFill="1" applyBorder="1" applyAlignment="1">
      <alignment vertical="center"/>
    </xf>
    <xf numFmtId="9" fontId="17" fillId="10" borderId="0" xfId="2" applyFont="1" applyFill="1" applyAlignment="1">
      <alignment horizontal="center" vertical="center"/>
    </xf>
    <xf numFmtId="4" fontId="24" fillId="2" borderId="5" xfId="0" applyNumberFormat="1" applyFont="1" applyFill="1" applyBorder="1" applyAlignment="1">
      <alignment horizontal="center" vertical="center"/>
    </xf>
    <xf numFmtId="4" fontId="16" fillId="0" borderId="5" xfId="0" applyNumberFormat="1" applyFont="1" applyBorder="1" applyAlignment="1">
      <alignment horizontal="left" vertical="center" indent="4"/>
    </xf>
    <xf numFmtId="165" fontId="16" fillId="10" borderId="6" xfId="0" applyNumberFormat="1" applyFont="1" applyFill="1" applyBorder="1" applyAlignment="1">
      <alignment vertical="center"/>
    </xf>
    <xf numFmtId="4" fontId="26" fillId="4" borderId="45" xfId="0" applyNumberFormat="1" applyFont="1" applyFill="1" applyBorder="1" applyAlignment="1">
      <alignment vertical="center"/>
    </xf>
    <xf numFmtId="165" fontId="27" fillId="4" borderId="46" xfId="0" applyNumberFormat="1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1" fillId="4" borderId="44" xfId="0" applyFont="1" applyFill="1" applyBorder="1" applyAlignment="1">
      <alignment horizontal="left" vertical="center"/>
    </xf>
    <xf numFmtId="9" fontId="17" fillId="8" borderId="0" xfId="2" applyFont="1" applyFill="1" applyAlignment="1">
      <alignment horizontal="center" vertical="center"/>
    </xf>
    <xf numFmtId="4" fontId="0" fillId="0" borderId="1" xfId="0" applyNumberFormat="1" applyBorder="1" applyAlignment="1">
      <alignment vertical="center" wrapText="1"/>
    </xf>
    <xf numFmtId="164" fontId="12" fillId="0" borderId="34" xfId="0" applyNumberFormat="1" applyFont="1" applyBorder="1" applyAlignment="1">
      <alignment horizontal="right" vertical="center" wrapText="1"/>
    </xf>
    <xf numFmtId="0" fontId="12" fillId="0" borderId="47" xfId="0" applyFont="1" applyBorder="1" applyAlignment="1">
      <alignment horizontal="right" vertical="center" wrapText="1"/>
    </xf>
    <xf numFmtId="4" fontId="0" fillId="2" borderId="1" xfId="0" applyNumberFormat="1" applyFill="1" applyBorder="1" applyAlignment="1">
      <alignment vertical="center" wrapText="1"/>
    </xf>
    <xf numFmtId="4" fontId="0" fillId="0" borderId="1" xfId="0" applyNumberFormat="1" applyBorder="1" applyAlignment="1">
      <alignment horizontal="justify" vertical="center"/>
    </xf>
    <xf numFmtId="165" fontId="2" fillId="2" borderId="0" xfId="0" applyNumberFormat="1" applyFont="1" applyFill="1" applyAlignment="1">
      <alignment horizontal="right"/>
    </xf>
    <xf numFmtId="165" fontId="0" fillId="2" borderId="0" xfId="0" applyNumberFormat="1" applyFill="1"/>
    <xf numFmtId="165" fontId="2" fillId="4" borderId="1" xfId="0" applyNumberFormat="1" applyFont="1" applyFill="1" applyBorder="1" applyAlignment="1">
      <alignment horizontal="center" vertical="center" wrapText="1"/>
    </xf>
    <xf numFmtId="165" fontId="2" fillId="2" borderId="0" xfId="0" applyNumberFormat="1" applyFont="1" applyFill="1" applyAlignment="1">
      <alignment horizontal="center"/>
    </xf>
    <xf numFmtId="165" fontId="0" fillId="3" borderId="0" xfId="0" applyNumberFormat="1" applyFill="1"/>
    <xf numFmtId="165" fontId="0" fillId="0" borderId="1" xfId="0" applyNumberFormat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7" borderId="9" xfId="0" applyNumberFormat="1" applyFill="1" applyBorder="1"/>
    <xf numFmtId="165" fontId="0" fillId="7" borderId="11" xfId="0" applyNumberFormat="1" applyFill="1" applyBorder="1"/>
    <xf numFmtId="165" fontId="0" fillId="7" borderId="14" xfId="0" applyNumberFormat="1" applyFill="1" applyBorder="1"/>
    <xf numFmtId="165" fontId="0" fillId="0" borderId="0" xfId="0" applyNumberFormat="1"/>
    <xf numFmtId="0" fontId="4" fillId="0" borderId="0" xfId="0" applyFont="1" applyAlignment="1">
      <alignment horizontal="left"/>
    </xf>
    <xf numFmtId="0" fontId="6" fillId="0" borderId="19" xfId="0" applyFont="1" applyBorder="1"/>
    <xf numFmtId="4" fontId="4" fillId="0" borderId="20" xfId="0" applyNumberFormat="1" applyFont="1" applyBorder="1"/>
    <xf numFmtId="0" fontId="6" fillId="2" borderId="19" xfId="0" applyFont="1" applyFill="1" applyBorder="1"/>
    <xf numFmtId="4" fontId="4" fillId="2" borderId="20" xfId="0" applyNumberFormat="1" applyFont="1" applyFill="1" applyBorder="1"/>
    <xf numFmtId="3" fontId="16" fillId="2" borderId="0" xfId="0" applyNumberFormat="1" applyFont="1" applyFill="1" applyAlignment="1">
      <alignment horizontal="center" vertical="center"/>
    </xf>
    <xf numFmtId="4" fontId="16" fillId="2" borderId="5" xfId="0" applyNumberFormat="1" applyFont="1" applyFill="1" applyBorder="1" applyAlignment="1">
      <alignment horizontal="center" vertical="center"/>
    </xf>
    <xf numFmtId="165" fontId="16" fillId="2" borderId="0" xfId="0" applyNumberFormat="1" applyFont="1" applyFill="1" applyAlignment="1">
      <alignment vertical="center"/>
    </xf>
    <xf numFmtId="165" fontId="16" fillId="2" borderId="6" xfId="0" applyNumberFormat="1" applyFont="1" applyFill="1" applyBorder="1" applyAlignment="1">
      <alignment vertical="center"/>
    </xf>
    <xf numFmtId="4" fontId="21" fillId="2" borderId="5" xfId="0" applyNumberFormat="1" applyFont="1" applyFill="1" applyBorder="1" applyAlignment="1">
      <alignment vertical="center"/>
    </xf>
    <xf numFmtId="165" fontId="21" fillId="2" borderId="6" xfId="0" applyNumberFormat="1" applyFont="1" applyFill="1" applyBorder="1" applyAlignment="1">
      <alignment vertical="center"/>
    </xf>
    <xf numFmtId="4" fontId="22" fillId="2" borderId="0" xfId="0" applyNumberFormat="1" applyFont="1" applyFill="1" applyAlignment="1">
      <alignment vertical="center"/>
    </xf>
    <xf numFmtId="4" fontId="28" fillId="2" borderId="0" xfId="0" applyNumberFormat="1" applyFont="1" applyFill="1" applyAlignment="1">
      <alignment horizontal="center" vertical="center" wrapText="1"/>
    </xf>
    <xf numFmtId="4" fontId="24" fillId="2" borderId="0" xfId="0" applyNumberFormat="1" applyFont="1" applyFill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/>
    </xf>
    <xf numFmtId="4" fontId="16" fillId="2" borderId="5" xfId="0" applyNumberFormat="1" applyFont="1" applyFill="1" applyBorder="1" applyAlignment="1">
      <alignment horizontal="right" vertical="center" indent="4"/>
    </xf>
    <xf numFmtId="4" fontId="25" fillId="2" borderId="5" xfId="0" applyNumberFormat="1" applyFont="1" applyFill="1" applyBorder="1" applyAlignment="1">
      <alignment horizontal="right" vertical="center"/>
    </xf>
    <xf numFmtId="165" fontId="25" fillId="2" borderId="0" xfId="0" applyNumberFormat="1" applyFont="1" applyFill="1" applyAlignment="1">
      <alignment vertical="center"/>
    </xf>
    <xf numFmtId="4" fontId="22" fillId="4" borderId="0" xfId="0" applyNumberFormat="1" applyFont="1" applyFill="1" applyAlignment="1">
      <alignment vertical="center"/>
    </xf>
    <xf numFmtId="165" fontId="22" fillId="4" borderId="0" xfId="0" applyNumberFormat="1" applyFont="1" applyFill="1" applyAlignment="1">
      <alignment vertical="center"/>
    </xf>
    <xf numFmtId="3" fontId="16" fillId="10" borderId="0" xfId="0" applyNumberFormat="1" applyFont="1" applyFill="1" applyAlignment="1">
      <alignment horizontal="center" vertical="center"/>
    </xf>
    <xf numFmtId="165" fontId="16" fillId="10" borderId="0" xfId="0" applyNumberFormat="1" applyFont="1" applyFill="1" applyAlignment="1">
      <alignment vertical="center"/>
    </xf>
    <xf numFmtId="4" fontId="25" fillId="10" borderId="0" xfId="0" applyNumberFormat="1" applyFont="1" applyFill="1" applyAlignment="1">
      <alignment vertical="center"/>
    </xf>
    <xf numFmtId="4" fontId="16" fillId="0" borderId="5" xfId="0" applyNumberFormat="1" applyFont="1" applyBorder="1" applyAlignment="1">
      <alignment horizontal="right" vertical="center" indent="4"/>
    </xf>
    <xf numFmtId="10" fontId="16" fillId="10" borderId="0" xfId="0" applyNumberFormat="1" applyFont="1" applyFill="1" applyAlignment="1">
      <alignment horizontal="center" vertical="center"/>
    </xf>
    <xf numFmtId="165" fontId="16" fillId="2" borderId="15" xfId="0" applyNumberFormat="1" applyFont="1" applyFill="1" applyBorder="1" applyAlignment="1">
      <alignment vertical="center"/>
    </xf>
    <xf numFmtId="4" fontId="21" fillId="4" borderId="48" xfId="0" applyNumberFormat="1" applyFont="1" applyFill="1" applyBorder="1" applyAlignment="1">
      <alignment vertical="center"/>
    </xf>
    <xf numFmtId="4" fontId="22" fillId="4" borderId="49" xfId="0" applyNumberFormat="1" applyFont="1" applyFill="1" applyBorder="1" applyAlignment="1">
      <alignment vertical="center"/>
    </xf>
    <xf numFmtId="165" fontId="22" fillId="4" borderId="49" xfId="0" applyNumberFormat="1" applyFont="1" applyFill="1" applyBorder="1" applyAlignment="1">
      <alignment vertical="center"/>
    </xf>
    <xf numFmtId="165" fontId="21" fillId="4" borderId="50" xfId="0" applyNumberFormat="1" applyFont="1" applyFill="1" applyBorder="1" applyAlignment="1">
      <alignment vertical="center"/>
    </xf>
    <xf numFmtId="0" fontId="0" fillId="0" borderId="25" xfId="0" applyBorder="1" applyAlignment="1">
      <alignment horizontal="justify" vertical="center" wrapText="1"/>
    </xf>
    <xf numFmtId="4" fontId="6" fillId="0" borderId="3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0" fillId="6" borderId="51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justify" vertical="center" wrapText="1"/>
    </xf>
    <xf numFmtId="4" fontId="0" fillId="2" borderId="51" xfId="0" applyNumberFormat="1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 wrapText="1"/>
    </xf>
    <xf numFmtId="4" fontId="0" fillId="2" borderId="51" xfId="0" applyNumberFormat="1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3" fillId="0" borderId="0" xfId="0" applyFont="1"/>
    <xf numFmtId="9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6" borderId="3" xfId="0" applyFont="1" applyFill="1" applyBorder="1" applyAlignment="1">
      <alignment horizontal="right"/>
    </xf>
    <xf numFmtId="4" fontId="2" fillId="6" borderId="4" xfId="0" applyNumberFormat="1" applyFont="1" applyFill="1" applyBorder="1"/>
    <xf numFmtId="2" fontId="0" fillId="0" borderId="1" xfId="0" applyNumberFormat="1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0" fillId="6" borderId="3" xfId="0" applyNumberFormat="1" applyFill="1" applyBorder="1"/>
    <xf numFmtId="4" fontId="18" fillId="10" borderId="0" xfId="0" applyNumberFormat="1" applyFont="1" applyFill="1" applyAlignment="1">
      <alignment vertical="top"/>
    </xf>
    <xf numFmtId="4" fontId="18" fillId="10" borderId="0" xfId="0" applyNumberFormat="1" applyFont="1" applyFill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51" xfId="0" applyFont="1" applyFill="1" applyBorder="1" applyAlignment="1">
      <alignment vertical="center"/>
    </xf>
    <xf numFmtId="0" fontId="5" fillId="6" borderId="51" xfId="0" applyFont="1" applyFill="1" applyBorder="1" applyAlignment="1">
      <alignment horizontal="center" vertical="center"/>
    </xf>
    <xf numFmtId="0" fontId="5" fillId="6" borderId="51" xfId="0" applyFont="1" applyFill="1" applyBorder="1" applyAlignment="1">
      <alignment horizontal="center" vertical="center" wrapText="1"/>
    </xf>
  </cellXfs>
  <cellStyles count="3">
    <cellStyle name="Normal" xfId="0" builtinId="0"/>
    <cellStyle name="Porcentaje" xfId="1" builtinId="5"/>
    <cellStyle name="Porcentaje 3" xfId="2" xr:uid="{1131A519-12A6-4CCB-A818-BD5CA6716457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99"/>
    <pageSetUpPr fitToPage="1"/>
  </sheetPr>
  <dimension ref="A2:F130"/>
  <sheetViews>
    <sheetView zoomScaleNormal="100" zoomScaleSheetLayoutView="100" workbookViewId="0">
      <selection activeCell="W11" sqref="W11"/>
    </sheetView>
  </sheetViews>
  <sheetFormatPr baseColWidth="10" defaultColWidth="10.90625" defaultRowHeight="14.5"/>
  <cols>
    <col min="1" max="1" width="4" style="1" customWidth="1"/>
    <col min="2" max="2" width="13.453125" customWidth="1"/>
    <col min="3" max="3" width="7.81640625" style="11" customWidth="1"/>
    <col min="4" max="4" width="71.81640625" customWidth="1"/>
    <col min="5" max="5" width="11.453125" style="172" customWidth="1"/>
    <col min="6" max="6" width="7" customWidth="1"/>
  </cols>
  <sheetData>
    <row r="2" spans="1:6">
      <c r="B2" s="8" t="s">
        <v>220</v>
      </c>
      <c r="C2" s="12"/>
      <c r="D2" s="9"/>
      <c r="E2" s="161" t="s">
        <v>186</v>
      </c>
      <c r="F2" s="9"/>
    </row>
    <row r="3" spans="1:6">
      <c r="B3" s="9"/>
      <c r="C3" s="12"/>
      <c r="D3" s="9"/>
      <c r="E3" s="162"/>
      <c r="F3" s="9"/>
    </row>
    <row r="4" spans="1:6" s="2" customFormat="1" ht="29">
      <c r="A4" s="3"/>
      <c r="B4" s="25" t="s">
        <v>4</v>
      </c>
      <c r="C4" s="26" t="s">
        <v>94</v>
      </c>
      <c r="D4" s="25" t="s">
        <v>91</v>
      </c>
      <c r="E4" s="163" t="s">
        <v>92</v>
      </c>
      <c r="F4" s="15"/>
    </row>
    <row r="5" spans="1:6" s="2" customFormat="1">
      <c r="A5" s="3"/>
      <c r="B5" s="7"/>
      <c r="C5" s="7"/>
      <c r="D5" s="7"/>
      <c r="E5" s="164"/>
      <c r="F5" s="15"/>
    </row>
    <row r="6" spans="1:6">
      <c r="B6" s="5" t="s">
        <v>5</v>
      </c>
      <c r="C6" s="13"/>
      <c r="D6" s="6"/>
      <c r="E6" s="165"/>
      <c r="F6" s="9"/>
    </row>
    <row r="7" spans="1:6" ht="87">
      <c r="A7"/>
      <c r="B7" s="4" t="s">
        <v>35</v>
      </c>
      <c r="C7" s="4" t="s">
        <v>1</v>
      </c>
      <c r="D7" s="14" t="s">
        <v>333</v>
      </c>
      <c r="E7" s="166">
        <v>79.98</v>
      </c>
      <c r="F7" s="9"/>
    </row>
    <row r="8" spans="1:6" ht="87">
      <c r="A8"/>
      <c r="B8" s="4" t="s">
        <v>36</v>
      </c>
      <c r="C8" s="4" t="s">
        <v>1</v>
      </c>
      <c r="D8" s="14" t="s">
        <v>334</v>
      </c>
      <c r="E8" s="166">
        <v>81.209999999999994</v>
      </c>
      <c r="F8" s="9"/>
    </row>
    <row r="9" spans="1:6" ht="72.5">
      <c r="A9"/>
      <c r="B9" s="4" t="s">
        <v>37</v>
      </c>
      <c r="C9" s="4" t="s">
        <v>1</v>
      </c>
      <c r="D9" s="14" t="s">
        <v>210</v>
      </c>
      <c r="E9" s="166">
        <f>258.41</f>
        <v>258.41000000000003</v>
      </c>
    </row>
    <row r="10" spans="1:6" ht="87">
      <c r="A10"/>
      <c r="B10" s="4" t="s">
        <v>38</v>
      </c>
      <c r="C10" s="4" t="s">
        <v>1</v>
      </c>
      <c r="D10" s="14" t="s">
        <v>335</v>
      </c>
      <c r="E10" s="166">
        <v>83.139999999999986</v>
      </c>
      <c r="F10" s="9"/>
    </row>
    <row r="11" spans="1:6">
      <c r="A11"/>
      <c r="B11" s="4" t="s">
        <v>39</v>
      </c>
      <c r="C11" s="4" t="s">
        <v>1</v>
      </c>
      <c r="D11" s="14" t="s">
        <v>321</v>
      </c>
      <c r="E11" s="166">
        <v>104.58999999999999</v>
      </c>
      <c r="F11" s="9"/>
    </row>
    <row r="12" spans="1:6" ht="58">
      <c r="A12"/>
      <c r="B12" s="4" t="s">
        <v>40</v>
      </c>
      <c r="C12" s="4" t="s">
        <v>0</v>
      </c>
      <c r="D12" s="14" t="s">
        <v>350</v>
      </c>
      <c r="E12" s="166">
        <v>410</v>
      </c>
      <c r="F12" s="9"/>
    </row>
    <row r="13" spans="1:6" ht="63.5" customHeight="1">
      <c r="A13"/>
      <c r="B13" s="4" t="s">
        <v>41</v>
      </c>
      <c r="C13" s="4" t="s">
        <v>0</v>
      </c>
      <c r="D13" s="159" t="s">
        <v>324</v>
      </c>
      <c r="E13" s="166">
        <f>252.25</f>
        <v>252.25</v>
      </c>
      <c r="F13" s="9"/>
    </row>
    <row r="14" spans="1:6" ht="58">
      <c r="A14"/>
      <c r="B14" s="4" t="s">
        <v>42</v>
      </c>
      <c r="C14" s="4" t="s">
        <v>0</v>
      </c>
      <c r="D14" s="14" t="s">
        <v>325</v>
      </c>
      <c r="E14" s="166">
        <f>142.98</f>
        <v>142.97999999999999</v>
      </c>
      <c r="F14" s="9"/>
    </row>
    <row r="15" spans="1:6" ht="58">
      <c r="A15"/>
      <c r="B15" s="4" t="s">
        <v>43</v>
      </c>
      <c r="C15" s="4" t="s">
        <v>0</v>
      </c>
      <c r="D15" s="14" t="s">
        <v>318</v>
      </c>
      <c r="E15" s="166">
        <v>147.16999999999999</v>
      </c>
      <c r="F15" s="9"/>
    </row>
    <row r="16" spans="1:6" ht="58">
      <c r="A16"/>
      <c r="B16" s="4" t="s">
        <v>44</v>
      </c>
      <c r="C16" s="4" t="s">
        <v>0</v>
      </c>
      <c r="D16" s="14" t="s">
        <v>317</v>
      </c>
      <c r="E16" s="166">
        <v>184.45</v>
      </c>
      <c r="F16" s="9"/>
    </row>
    <row r="17" spans="1:6" ht="72.5">
      <c r="A17"/>
      <c r="B17" s="4" t="s">
        <v>45</v>
      </c>
      <c r="C17" s="4" t="s">
        <v>0</v>
      </c>
      <c r="D17" s="14" t="s">
        <v>319</v>
      </c>
      <c r="E17" s="166">
        <v>298.62</v>
      </c>
      <c r="F17" s="9"/>
    </row>
    <row r="18" spans="1:6" ht="43.5">
      <c r="A18"/>
      <c r="B18" s="4" t="s">
        <v>46</v>
      </c>
      <c r="C18" s="4" t="s">
        <v>0</v>
      </c>
      <c r="D18" s="160" t="s">
        <v>320</v>
      </c>
      <c r="E18" s="166">
        <v>101.65</v>
      </c>
      <c r="F18" s="9"/>
    </row>
    <row r="19" spans="1:6" ht="43.5">
      <c r="A19"/>
      <c r="B19" s="4" t="s">
        <v>47</v>
      </c>
      <c r="C19" s="4" t="s">
        <v>0</v>
      </c>
      <c r="D19" s="14" t="s">
        <v>11</v>
      </c>
      <c r="E19" s="166">
        <v>55.37</v>
      </c>
      <c r="F19" s="9"/>
    </row>
    <row r="20" spans="1:6" ht="58">
      <c r="A20"/>
      <c r="B20" s="4" t="s">
        <v>48</v>
      </c>
      <c r="C20" s="4" t="s">
        <v>0</v>
      </c>
      <c r="D20" s="14" t="s">
        <v>85</v>
      </c>
      <c r="E20" s="166">
        <v>1483.9799999999998</v>
      </c>
      <c r="F20" s="9"/>
    </row>
    <row r="21" spans="1:6" ht="72.5">
      <c r="A21"/>
      <c r="B21" s="4" t="s">
        <v>49</v>
      </c>
      <c r="C21" s="4" t="s">
        <v>8</v>
      </c>
      <c r="D21" s="14" t="s">
        <v>95</v>
      </c>
      <c r="E21" s="166">
        <v>115.31</v>
      </c>
      <c r="F21" s="9"/>
    </row>
    <row r="22" spans="1:6">
      <c r="A22"/>
      <c r="B22" s="4" t="s">
        <v>50</v>
      </c>
      <c r="C22" s="4" t="s">
        <v>0</v>
      </c>
      <c r="D22" s="14" t="s">
        <v>86</v>
      </c>
      <c r="E22" s="166">
        <v>0.62</v>
      </c>
      <c r="F22" s="9"/>
    </row>
    <row r="23" spans="1:6" ht="43.5">
      <c r="A23"/>
      <c r="B23" s="4" t="s">
        <v>83</v>
      </c>
      <c r="C23" s="4" t="s">
        <v>0</v>
      </c>
      <c r="D23" s="14" t="s">
        <v>87</v>
      </c>
      <c r="E23" s="166">
        <v>59.059999999999995</v>
      </c>
      <c r="F23" s="9"/>
    </row>
    <row r="24" spans="1:6" ht="43.5">
      <c r="A24"/>
      <c r="B24" s="4" t="s">
        <v>90</v>
      </c>
      <c r="C24" s="4" t="s">
        <v>8</v>
      </c>
      <c r="D24" s="14" t="s">
        <v>88</v>
      </c>
      <c r="E24" s="166">
        <v>107.402</v>
      </c>
      <c r="F24" s="9"/>
    </row>
    <row r="25" spans="1:6" ht="43.5">
      <c r="A25"/>
      <c r="B25" s="4" t="s">
        <v>166</v>
      </c>
      <c r="C25" s="4" t="s">
        <v>7</v>
      </c>
      <c r="D25" s="14" t="s">
        <v>29</v>
      </c>
      <c r="E25" s="166">
        <v>116.58</v>
      </c>
      <c r="F25" s="9"/>
    </row>
    <row r="26" spans="1:6" ht="101.5">
      <c r="A26"/>
      <c r="B26" s="4" t="s">
        <v>167</v>
      </c>
      <c r="C26" s="4" t="s">
        <v>0</v>
      </c>
      <c r="D26" s="14" t="s">
        <v>89</v>
      </c>
      <c r="E26" s="166">
        <v>120.58999999999999</v>
      </c>
      <c r="F26" s="9"/>
    </row>
    <row r="27" spans="1:6" ht="72.5">
      <c r="A27"/>
      <c r="B27" s="4" t="s">
        <v>168</v>
      </c>
      <c r="C27" s="4" t="s">
        <v>0</v>
      </c>
      <c r="D27" s="14" t="s">
        <v>189</v>
      </c>
      <c r="E27" s="166">
        <v>92.29</v>
      </c>
      <c r="F27" s="9"/>
    </row>
    <row r="28" spans="1:6">
      <c r="A28"/>
      <c r="B28" s="4" t="s">
        <v>169</v>
      </c>
      <c r="C28" s="4" t="s">
        <v>1</v>
      </c>
      <c r="D28" s="14" t="s">
        <v>205</v>
      </c>
      <c r="E28" s="166">
        <v>1.2000000000000002</v>
      </c>
      <c r="F28" s="9"/>
    </row>
    <row r="29" spans="1:6" ht="43.5">
      <c r="A29"/>
      <c r="B29" s="4" t="s">
        <v>170</v>
      </c>
      <c r="C29" s="4" t="s">
        <v>0</v>
      </c>
      <c r="D29" s="14" t="s">
        <v>155</v>
      </c>
      <c r="E29" s="166">
        <v>133.19999999999999</v>
      </c>
      <c r="F29" s="9"/>
    </row>
    <row r="30" spans="1:6" ht="43.5">
      <c r="A30"/>
      <c r="B30" s="4" t="s">
        <v>208</v>
      </c>
      <c r="C30" s="4" t="s">
        <v>0</v>
      </c>
      <c r="D30" s="14" t="s">
        <v>156</v>
      </c>
      <c r="E30" s="166">
        <v>25.84</v>
      </c>
      <c r="F30" s="9"/>
    </row>
    <row r="31" spans="1:6" ht="43.5">
      <c r="A31"/>
      <c r="B31" s="4" t="s">
        <v>211</v>
      </c>
      <c r="C31" s="4" t="s">
        <v>0</v>
      </c>
      <c r="D31" s="14" t="s">
        <v>157</v>
      </c>
      <c r="E31" s="166">
        <v>286.10000000000002</v>
      </c>
      <c r="F31" s="9"/>
    </row>
    <row r="32" spans="1:6" ht="43.5">
      <c r="A32"/>
      <c r="B32" s="4" t="s">
        <v>212</v>
      </c>
      <c r="C32" s="4" t="s">
        <v>0</v>
      </c>
      <c r="D32" s="14" t="s">
        <v>158</v>
      </c>
      <c r="E32" s="166">
        <v>25.84</v>
      </c>
      <c r="F32" s="9"/>
    </row>
    <row r="33" spans="1:6" ht="58">
      <c r="A33"/>
      <c r="B33" s="4" t="s">
        <v>277</v>
      </c>
      <c r="C33" s="4" t="s">
        <v>0</v>
      </c>
      <c r="D33" s="14" t="s">
        <v>278</v>
      </c>
      <c r="E33" s="166">
        <v>233.61</v>
      </c>
      <c r="F33" s="27"/>
    </row>
    <row r="34" spans="1:6" ht="43.5">
      <c r="A34"/>
      <c r="B34" s="4" t="s">
        <v>279</v>
      </c>
      <c r="C34" s="4" t="s">
        <v>0</v>
      </c>
      <c r="D34" s="14" t="s">
        <v>351</v>
      </c>
      <c r="E34" s="166">
        <f>SUM(38.75+11)</f>
        <v>49.75</v>
      </c>
    </row>
    <row r="35" spans="1:6" ht="58">
      <c r="A35"/>
      <c r="B35" s="4" t="s">
        <v>282</v>
      </c>
      <c r="C35" s="4" t="s">
        <v>0</v>
      </c>
      <c r="D35" s="14" t="s">
        <v>315</v>
      </c>
      <c r="E35" s="166">
        <v>95.21</v>
      </c>
      <c r="F35" s="27"/>
    </row>
    <row r="36" spans="1:6" ht="29">
      <c r="A36"/>
      <c r="B36" s="4" t="s">
        <v>306</v>
      </c>
      <c r="C36" s="4" t="s">
        <v>0</v>
      </c>
      <c r="D36" s="14" t="s">
        <v>308</v>
      </c>
      <c r="E36" s="166">
        <v>296</v>
      </c>
      <c r="F36" s="27"/>
    </row>
    <row r="37" spans="1:6" ht="72.5">
      <c r="A37"/>
      <c r="B37" s="4" t="s">
        <v>312</v>
      </c>
      <c r="C37" s="4" t="s">
        <v>0</v>
      </c>
      <c r="D37" s="156" t="s">
        <v>313</v>
      </c>
      <c r="E37" s="166">
        <v>235</v>
      </c>
      <c r="F37" s="27"/>
    </row>
    <row r="38" spans="1:6" ht="29">
      <c r="A38"/>
      <c r="B38" s="4" t="s">
        <v>322</v>
      </c>
      <c r="C38" s="4" t="s">
        <v>1</v>
      </c>
      <c r="D38" s="156" t="s">
        <v>323</v>
      </c>
      <c r="E38" s="166">
        <v>25.97</v>
      </c>
    </row>
    <row r="39" spans="1:6" ht="72.5">
      <c r="A39"/>
      <c r="B39" s="4" t="s">
        <v>336</v>
      </c>
      <c r="C39" s="4" t="s">
        <v>0</v>
      </c>
      <c r="D39" s="156" t="s">
        <v>337</v>
      </c>
      <c r="E39" s="166">
        <f>SUM(184.45,120.42)</f>
        <v>304.87</v>
      </c>
    </row>
    <row r="40" spans="1:6" ht="58">
      <c r="A40"/>
      <c r="B40" s="4" t="s">
        <v>344</v>
      </c>
      <c r="C40" s="4" t="s">
        <v>272</v>
      </c>
      <c r="D40" s="156" t="s">
        <v>347</v>
      </c>
      <c r="E40" s="166">
        <v>843.38</v>
      </c>
    </row>
    <row r="41" spans="1:6" ht="60.5" customHeight="1">
      <c r="A41"/>
      <c r="B41" s="4" t="s">
        <v>345</v>
      </c>
      <c r="C41" s="4" t="s">
        <v>272</v>
      </c>
      <c r="D41" s="156" t="s">
        <v>348</v>
      </c>
      <c r="E41" s="166">
        <v>926.63</v>
      </c>
    </row>
    <row r="42" spans="1:6" ht="57" customHeight="1">
      <c r="A42"/>
      <c r="B42" s="4" t="s">
        <v>346</v>
      </c>
      <c r="C42" s="4" t="s">
        <v>272</v>
      </c>
      <c r="D42" s="156" t="s">
        <v>349</v>
      </c>
      <c r="E42" s="166">
        <v>690.44</v>
      </c>
    </row>
    <row r="43" spans="1:6">
      <c r="A43"/>
      <c r="B43" s="9"/>
      <c r="C43" s="12"/>
      <c r="D43" s="10"/>
      <c r="E43" s="161"/>
      <c r="F43" s="9"/>
    </row>
    <row r="44" spans="1:6">
      <c r="A44"/>
      <c r="B44" s="5" t="s">
        <v>22</v>
      </c>
      <c r="C44" s="13"/>
      <c r="D44" s="6"/>
      <c r="E44" s="165"/>
      <c r="F44" s="9"/>
    </row>
    <row r="45" spans="1:6" ht="43.5">
      <c r="A45"/>
      <c r="B45" s="4" t="s">
        <v>51</v>
      </c>
      <c r="C45" s="4" t="s">
        <v>0</v>
      </c>
      <c r="D45" s="14" t="s">
        <v>12</v>
      </c>
      <c r="E45" s="166">
        <v>307.63</v>
      </c>
      <c r="F45" s="9"/>
    </row>
    <row r="46" spans="1:6" ht="58">
      <c r="A46"/>
      <c r="B46" s="4" t="s">
        <v>52</v>
      </c>
      <c r="C46" s="4" t="s">
        <v>0</v>
      </c>
      <c r="D46" s="14" t="s">
        <v>284</v>
      </c>
      <c r="E46" s="166">
        <v>553.73</v>
      </c>
      <c r="F46" s="9"/>
    </row>
    <row r="47" spans="1:6" ht="43.5">
      <c r="A47"/>
      <c r="B47" s="4" t="s">
        <v>53</v>
      </c>
      <c r="C47" s="4" t="s">
        <v>0</v>
      </c>
      <c r="D47" s="14" t="s">
        <v>13</v>
      </c>
      <c r="E47" s="166">
        <v>861.34999999999991</v>
      </c>
      <c r="F47" s="9"/>
    </row>
    <row r="48" spans="1:6" ht="29">
      <c r="A48"/>
      <c r="B48" s="4" t="s">
        <v>54</v>
      </c>
      <c r="C48" s="4" t="s">
        <v>0</v>
      </c>
      <c r="D48" s="14" t="s">
        <v>14</v>
      </c>
      <c r="E48" s="166">
        <v>153.81</v>
      </c>
      <c r="F48" s="9"/>
    </row>
    <row r="49" spans="1:6" ht="43.5">
      <c r="A49"/>
      <c r="B49" s="4" t="s">
        <v>55</v>
      </c>
      <c r="C49" s="4" t="s">
        <v>0</v>
      </c>
      <c r="D49" s="14" t="s">
        <v>183</v>
      </c>
      <c r="E49" s="167">
        <v>339.21</v>
      </c>
      <c r="F49" s="9"/>
    </row>
    <row r="50" spans="1:6" ht="43.5">
      <c r="A50"/>
      <c r="B50" s="4" t="s">
        <v>56</v>
      </c>
      <c r="C50" s="4" t="s">
        <v>0</v>
      </c>
      <c r="D50" s="14" t="s">
        <v>190</v>
      </c>
      <c r="E50" s="167">
        <v>229.07000000000002</v>
      </c>
      <c r="F50" s="9"/>
    </row>
    <row r="51" spans="1:6" ht="43.5">
      <c r="A51"/>
      <c r="B51" s="4" t="s">
        <v>57</v>
      </c>
      <c r="C51" s="4" t="s">
        <v>0</v>
      </c>
      <c r="D51" s="14" t="s">
        <v>182</v>
      </c>
      <c r="E51" s="167">
        <v>113.53</v>
      </c>
      <c r="F51" s="9"/>
    </row>
    <row r="52" spans="1:6">
      <c r="A52"/>
      <c r="B52" s="4" t="s">
        <v>58</v>
      </c>
      <c r="C52" s="4" t="s">
        <v>0</v>
      </c>
      <c r="D52" s="14" t="s">
        <v>15</v>
      </c>
      <c r="E52" s="166">
        <v>61.529999999999994</v>
      </c>
      <c r="F52" s="9"/>
    </row>
    <row r="53" spans="1:6">
      <c r="A53"/>
      <c r="B53" s="4" t="s">
        <v>59</v>
      </c>
      <c r="C53" s="4" t="s">
        <v>0</v>
      </c>
      <c r="D53" s="14" t="s">
        <v>184</v>
      </c>
      <c r="E53" s="166">
        <v>153.81</v>
      </c>
      <c r="F53" s="9"/>
    </row>
    <row r="54" spans="1:6" ht="43.5">
      <c r="A54"/>
      <c r="B54" s="4" t="s">
        <v>60</v>
      </c>
      <c r="C54" s="4" t="s">
        <v>0</v>
      </c>
      <c r="D54" s="14" t="s">
        <v>16</v>
      </c>
      <c r="E54" s="166">
        <v>135.35999999999999</v>
      </c>
      <c r="F54" s="9"/>
    </row>
    <row r="55" spans="1:6" ht="58">
      <c r="A55"/>
      <c r="B55" s="4" t="s">
        <v>61</v>
      </c>
      <c r="C55" s="4" t="s">
        <v>0</v>
      </c>
      <c r="D55" s="14" t="s">
        <v>149</v>
      </c>
      <c r="E55" s="166">
        <v>618.25000000000011</v>
      </c>
      <c r="F55" s="9"/>
    </row>
    <row r="56" spans="1:6" ht="29">
      <c r="A56"/>
      <c r="B56" s="4" t="s">
        <v>62</v>
      </c>
      <c r="C56" s="4" t="s">
        <v>0</v>
      </c>
      <c r="D56" s="14" t="s">
        <v>17</v>
      </c>
      <c r="E56" s="166">
        <v>43.34</v>
      </c>
      <c r="F56" s="9"/>
    </row>
    <row r="57" spans="1:6" ht="29">
      <c r="A57"/>
      <c r="B57" s="4" t="s">
        <v>63</v>
      </c>
      <c r="C57" s="4" t="s">
        <v>0</v>
      </c>
      <c r="D57" s="14" t="s">
        <v>178</v>
      </c>
      <c r="E57" s="166">
        <v>60.67</v>
      </c>
      <c r="F57" s="9"/>
    </row>
    <row r="58" spans="1:6" ht="29">
      <c r="A58"/>
      <c r="B58" s="4" t="s">
        <v>177</v>
      </c>
      <c r="C58" s="4" t="s">
        <v>0</v>
      </c>
      <c r="D58" s="14" t="s">
        <v>18</v>
      </c>
      <c r="E58" s="166">
        <f>SUM(19.56+3.32)</f>
        <v>22.88</v>
      </c>
      <c r="F58" s="9"/>
    </row>
    <row r="59" spans="1:6" ht="29">
      <c r="A59"/>
      <c r="B59" s="4" t="s">
        <v>179</v>
      </c>
      <c r="C59" s="4" t="s">
        <v>0</v>
      </c>
      <c r="D59" s="14" t="s">
        <v>20</v>
      </c>
      <c r="E59" s="166">
        <f>SUM(16.52+3.31)</f>
        <v>19.829999999999998</v>
      </c>
      <c r="F59" s="9"/>
    </row>
    <row r="60" spans="1:6" ht="58">
      <c r="A60"/>
      <c r="B60" s="4" t="s">
        <v>180</v>
      </c>
      <c r="C60" s="4" t="s">
        <v>0</v>
      </c>
      <c r="D60" s="14" t="s">
        <v>326</v>
      </c>
      <c r="E60" s="166">
        <v>5948.25</v>
      </c>
      <c r="F60" s="128"/>
    </row>
    <row r="61" spans="1:6" ht="29">
      <c r="A61"/>
      <c r="B61" s="4" t="s">
        <v>181</v>
      </c>
      <c r="C61" s="4" t="s">
        <v>0</v>
      </c>
      <c r="D61" s="14" t="s">
        <v>19</v>
      </c>
      <c r="E61" s="166">
        <v>236.89999999999998</v>
      </c>
      <c r="F61" s="128"/>
    </row>
    <row r="62" spans="1:6" ht="72.5">
      <c r="A62"/>
      <c r="B62" s="4" t="s">
        <v>187</v>
      </c>
      <c r="C62" s="4" t="s">
        <v>0</v>
      </c>
      <c r="D62" s="14" t="s">
        <v>188</v>
      </c>
      <c r="E62" s="166">
        <v>3190.43</v>
      </c>
      <c r="F62" s="128"/>
    </row>
    <row r="63" spans="1:6" ht="43.5">
      <c r="A63"/>
      <c r="B63" s="4" t="s">
        <v>281</v>
      </c>
      <c r="C63" s="4" t="s">
        <v>0</v>
      </c>
      <c r="D63" s="14" t="s">
        <v>283</v>
      </c>
      <c r="E63" s="166">
        <f>SUM(169.16+17.2)*1.2</f>
        <v>223.63199999999998</v>
      </c>
    </row>
    <row r="64" spans="1:6" ht="58">
      <c r="A64"/>
      <c r="B64" s="4" t="s">
        <v>338</v>
      </c>
      <c r="C64" s="4" t="s">
        <v>0</v>
      </c>
      <c r="D64" s="14" t="s">
        <v>339</v>
      </c>
      <c r="E64" s="166">
        <f>(1*8*60)+(2*35*4)+350</f>
        <v>1110</v>
      </c>
    </row>
    <row r="65" spans="1:6">
      <c r="A65"/>
      <c r="B65" s="29"/>
      <c r="C65" s="29"/>
      <c r="D65" s="30"/>
      <c r="E65" s="168"/>
      <c r="F65" s="9"/>
    </row>
    <row r="66" spans="1:6">
      <c r="A66"/>
      <c r="B66" s="5" t="s">
        <v>30</v>
      </c>
      <c r="C66" s="13"/>
      <c r="D66" s="6"/>
      <c r="E66" s="165"/>
      <c r="F66" s="9"/>
    </row>
    <row r="67" spans="1:6" ht="43.5">
      <c r="A67"/>
      <c r="B67" s="4" t="s">
        <v>64</v>
      </c>
      <c r="C67" s="4" t="s">
        <v>1</v>
      </c>
      <c r="D67" s="14" t="s">
        <v>201</v>
      </c>
      <c r="E67" s="166">
        <v>2.44</v>
      </c>
      <c r="F67" s="9"/>
    </row>
    <row r="68" spans="1:6" ht="43.5">
      <c r="A68"/>
      <c r="B68" s="4" t="s">
        <v>65</v>
      </c>
      <c r="C68" s="4" t="s">
        <v>1</v>
      </c>
      <c r="D68" s="14" t="s">
        <v>202</v>
      </c>
      <c r="E68" s="166">
        <v>4.4000000000000004</v>
      </c>
      <c r="F68" s="9"/>
    </row>
    <row r="69" spans="1:6" ht="45.5">
      <c r="A69"/>
      <c r="B69" s="4" t="s">
        <v>66</v>
      </c>
      <c r="C69" s="4" t="s">
        <v>1</v>
      </c>
      <c r="D69" s="14" t="s">
        <v>203</v>
      </c>
      <c r="E69" s="166">
        <v>5.51</v>
      </c>
      <c r="F69" s="9"/>
    </row>
    <row r="70" spans="1:6" ht="45.5">
      <c r="A70"/>
      <c r="B70" s="4" t="s">
        <v>84</v>
      </c>
      <c r="C70" s="4" t="s">
        <v>1</v>
      </c>
      <c r="D70" s="14" t="s">
        <v>204</v>
      </c>
      <c r="E70" s="166">
        <v>4.62</v>
      </c>
      <c r="F70" s="9"/>
    </row>
    <row r="71" spans="1:6" ht="74.5">
      <c r="A71"/>
      <c r="B71" s="4" t="s">
        <v>327</v>
      </c>
      <c r="C71" s="4" t="s">
        <v>1</v>
      </c>
      <c r="D71" s="14" t="s">
        <v>328</v>
      </c>
      <c r="E71" s="166">
        <v>4.87</v>
      </c>
      <c r="F71" s="9"/>
    </row>
    <row r="72" spans="1:6" ht="89">
      <c r="A72"/>
      <c r="B72" s="4" t="s">
        <v>329</v>
      </c>
      <c r="C72" s="4" t="s">
        <v>1</v>
      </c>
      <c r="D72" s="14" t="s">
        <v>330</v>
      </c>
      <c r="E72" s="166">
        <v>4.75</v>
      </c>
      <c r="F72" s="9"/>
    </row>
    <row r="73" spans="1:6">
      <c r="A73"/>
      <c r="B73" s="9"/>
      <c r="C73" s="12"/>
      <c r="D73" s="10"/>
      <c r="E73" s="161"/>
      <c r="F73" s="9"/>
    </row>
    <row r="74" spans="1:6">
      <c r="A74"/>
      <c r="B74" s="5" t="s">
        <v>23</v>
      </c>
      <c r="C74" s="13"/>
      <c r="D74" s="6"/>
      <c r="E74" s="165"/>
      <c r="F74" s="9"/>
    </row>
    <row r="75" spans="1:6" ht="58">
      <c r="A75"/>
      <c r="B75" s="4" t="s">
        <v>67</v>
      </c>
      <c r="C75" s="4" t="s">
        <v>0</v>
      </c>
      <c r="D75" s="14" t="s">
        <v>218</v>
      </c>
      <c r="E75" s="166">
        <v>1368.68</v>
      </c>
      <c r="F75" s="9"/>
    </row>
    <row r="76" spans="1:6" ht="180.5" customHeight="1">
      <c r="A76"/>
      <c r="B76" s="4" t="s">
        <v>68</v>
      </c>
      <c r="C76" s="4" t="s">
        <v>0</v>
      </c>
      <c r="D76" s="156" t="s">
        <v>314</v>
      </c>
      <c r="E76" s="166">
        <v>4950</v>
      </c>
    </row>
    <row r="77" spans="1:6">
      <c r="A77"/>
      <c r="B77" s="9"/>
      <c r="C77" s="12"/>
      <c r="D77" s="10"/>
      <c r="E77" s="161"/>
      <c r="F77" s="9"/>
    </row>
    <row r="78" spans="1:6">
      <c r="A78"/>
      <c r="B78" s="5" t="s">
        <v>21</v>
      </c>
      <c r="C78" s="13"/>
      <c r="D78" s="6"/>
      <c r="E78" s="165"/>
      <c r="F78" s="9"/>
    </row>
    <row r="79" spans="1:6" ht="72.5">
      <c r="A79"/>
      <c r="B79" s="28" t="s">
        <v>69</v>
      </c>
      <c r="C79" s="94" t="s">
        <v>0</v>
      </c>
      <c r="D79" s="14" t="s">
        <v>206</v>
      </c>
      <c r="E79" s="166">
        <v>704.6</v>
      </c>
      <c r="F79" s="9"/>
    </row>
    <row r="80" spans="1:6" ht="29">
      <c r="A80"/>
      <c r="B80" s="28" t="s">
        <v>219</v>
      </c>
      <c r="C80" s="94" t="s">
        <v>0</v>
      </c>
      <c r="D80" s="14" t="s">
        <v>195</v>
      </c>
      <c r="E80" s="166">
        <v>457.31</v>
      </c>
      <c r="F80" s="9"/>
    </row>
    <row r="81" spans="1:6" ht="62.5">
      <c r="A81"/>
      <c r="B81" s="28" t="s">
        <v>70</v>
      </c>
      <c r="C81" s="4" t="s">
        <v>0</v>
      </c>
      <c r="D81" s="42" t="s">
        <v>316</v>
      </c>
      <c r="E81" s="166">
        <f>SUM(999.71+64.92)</f>
        <v>1064.6300000000001</v>
      </c>
    </row>
    <row r="82" spans="1:6" ht="87">
      <c r="A82"/>
      <c r="B82" s="28" t="s">
        <v>71</v>
      </c>
      <c r="C82" s="4" t="s">
        <v>0</v>
      </c>
      <c r="D82" s="14" t="s">
        <v>196</v>
      </c>
      <c r="E82" s="166">
        <v>481.5</v>
      </c>
      <c r="F82" s="9"/>
    </row>
    <row r="83" spans="1:6" ht="58">
      <c r="A83"/>
      <c r="B83" s="28" t="s">
        <v>72</v>
      </c>
      <c r="C83" s="4" t="s">
        <v>1</v>
      </c>
      <c r="D83" s="14" t="s">
        <v>197</v>
      </c>
      <c r="E83" s="166">
        <v>3.37</v>
      </c>
      <c r="F83" s="9"/>
    </row>
    <row r="84" spans="1:6" ht="58">
      <c r="A84"/>
      <c r="B84" s="28" t="s">
        <v>73</v>
      </c>
      <c r="C84" s="4" t="s">
        <v>1</v>
      </c>
      <c r="D84" s="14" t="s">
        <v>24</v>
      </c>
      <c r="E84" s="166">
        <v>2.94</v>
      </c>
      <c r="F84" s="9"/>
    </row>
    <row r="85" spans="1:6" ht="29">
      <c r="A85"/>
      <c r="B85" s="28" t="s">
        <v>74</v>
      </c>
      <c r="C85" s="4" t="s">
        <v>0</v>
      </c>
      <c r="D85" s="14" t="s">
        <v>160</v>
      </c>
      <c r="E85" s="166">
        <v>1433.8</v>
      </c>
      <c r="F85" s="9"/>
    </row>
    <row r="86" spans="1:6" ht="29">
      <c r="A86"/>
      <c r="B86" s="28" t="s">
        <v>75</v>
      </c>
      <c r="C86" s="4" t="s">
        <v>0</v>
      </c>
      <c r="D86" s="14" t="s">
        <v>26</v>
      </c>
      <c r="E86" s="166">
        <v>818.53</v>
      </c>
      <c r="F86" s="9"/>
    </row>
    <row r="87" spans="1:6">
      <c r="A87"/>
      <c r="B87" s="28" t="s">
        <v>161</v>
      </c>
      <c r="C87" s="4" t="s">
        <v>0</v>
      </c>
      <c r="D87" s="14" t="s">
        <v>25</v>
      </c>
      <c r="E87" s="166">
        <v>374.5</v>
      </c>
      <c r="F87" s="9"/>
    </row>
    <row r="88" spans="1:6">
      <c r="A88"/>
      <c r="B88" s="28" t="s">
        <v>162</v>
      </c>
      <c r="C88" s="4" t="s">
        <v>0</v>
      </c>
      <c r="D88" s="14" t="s">
        <v>150</v>
      </c>
      <c r="E88" s="166">
        <v>107</v>
      </c>
      <c r="F88" s="9"/>
    </row>
    <row r="89" spans="1:6" ht="29">
      <c r="A89"/>
      <c r="B89" s="28" t="s">
        <v>163</v>
      </c>
      <c r="C89" s="4" t="s">
        <v>0</v>
      </c>
      <c r="D89" s="14" t="s">
        <v>199</v>
      </c>
      <c r="E89" s="166">
        <v>100.53999999999999</v>
      </c>
      <c r="F89" s="9"/>
    </row>
    <row r="90" spans="1:6">
      <c r="A90"/>
      <c r="B90" s="28" t="s">
        <v>164</v>
      </c>
      <c r="C90" s="4" t="s">
        <v>0</v>
      </c>
      <c r="D90" s="14" t="s">
        <v>198</v>
      </c>
      <c r="E90" s="166">
        <v>51.06</v>
      </c>
      <c r="F90" s="9"/>
    </row>
    <row r="91" spans="1:6" ht="29">
      <c r="A91"/>
      <c r="B91" s="28" t="s">
        <v>165</v>
      </c>
      <c r="C91" s="4" t="s">
        <v>1</v>
      </c>
      <c r="D91" s="14" t="s">
        <v>200</v>
      </c>
      <c r="E91" s="166">
        <v>5.2880000000000003</v>
      </c>
      <c r="F91" s="9"/>
    </row>
    <row r="92" spans="1:6" ht="43.5">
      <c r="A92"/>
      <c r="B92" s="28" t="s">
        <v>191</v>
      </c>
      <c r="C92" s="4" t="s">
        <v>272</v>
      </c>
      <c r="D92" s="14" t="s">
        <v>310</v>
      </c>
      <c r="E92" s="166">
        <v>18512.84</v>
      </c>
      <c r="F92" s="9"/>
    </row>
    <row r="93" spans="1:6" ht="43.5">
      <c r="A93"/>
      <c r="B93" s="28" t="s">
        <v>309</v>
      </c>
      <c r="C93" s="4" t="s">
        <v>272</v>
      </c>
      <c r="D93" s="14" t="s">
        <v>311</v>
      </c>
      <c r="E93" s="166">
        <v>4447.76</v>
      </c>
      <c r="F93" s="9"/>
    </row>
    <row r="94" spans="1:6">
      <c r="A94"/>
      <c r="B94" s="9"/>
      <c r="C94" s="12"/>
      <c r="D94" s="10"/>
      <c r="E94" s="161"/>
      <c r="F94" s="9"/>
    </row>
    <row r="95" spans="1:6">
      <c r="A95"/>
      <c r="B95" s="5" t="s">
        <v>34</v>
      </c>
      <c r="C95" s="13"/>
      <c r="D95" s="6"/>
      <c r="E95" s="165"/>
      <c r="F95" s="9"/>
    </row>
    <row r="96" spans="1:6" ht="58">
      <c r="A96"/>
      <c r="B96" s="4" t="s">
        <v>76</v>
      </c>
      <c r="C96" s="4" t="s">
        <v>9</v>
      </c>
      <c r="D96" s="14" t="s">
        <v>172</v>
      </c>
      <c r="E96" s="166">
        <v>1.1900000000000002</v>
      </c>
      <c r="F96" s="9"/>
    </row>
    <row r="97" spans="1:6" ht="58">
      <c r="A97"/>
      <c r="B97" s="4" t="s">
        <v>77</v>
      </c>
      <c r="C97" s="4" t="s">
        <v>9</v>
      </c>
      <c r="D97" s="14" t="s">
        <v>173</v>
      </c>
      <c r="E97" s="166">
        <v>1.33</v>
      </c>
      <c r="F97" s="9"/>
    </row>
    <row r="98" spans="1:6" ht="58">
      <c r="A98"/>
      <c r="B98" s="4" t="s">
        <v>78</v>
      </c>
      <c r="C98" s="4" t="s">
        <v>9</v>
      </c>
      <c r="D98" s="14" t="s">
        <v>174</v>
      </c>
      <c r="E98" s="166">
        <v>3.0900000000000003</v>
      </c>
      <c r="F98" s="9"/>
    </row>
    <row r="99" spans="1:6" ht="58">
      <c r="A99"/>
      <c r="B99" s="4" t="s">
        <v>79</v>
      </c>
      <c r="C99" s="4" t="s">
        <v>9</v>
      </c>
      <c r="D99" s="14" t="s">
        <v>175</v>
      </c>
      <c r="E99" s="166">
        <v>4.58</v>
      </c>
      <c r="F99" s="9"/>
    </row>
    <row r="100" spans="1:6" ht="87">
      <c r="A100"/>
      <c r="B100" s="4" t="s">
        <v>80</v>
      </c>
      <c r="C100" s="4" t="s">
        <v>8</v>
      </c>
      <c r="D100" s="14" t="s">
        <v>28</v>
      </c>
      <c r="E100" s="166">
        <v>23.86</v>
      </c>
      <c r="F100" s="9"/>
    </row>
    <row r="101" spans="1:6" ht="58">
      <c r="A101"/>
      <c r="B101" s="4" t="s">
        <v>81</v>
      </c>
      <c r="C101" s="4" t="s">
        <v>8</v>
      </c>
      <c r="D101" s="14" t="s">
        <v>153</v>
      </c>
      <c r="E101" s="166">
        <v>40.760000000000005</v>
      </c>
      <c r="F101" s="9"/>
    </row>
    <row r="102" spans="1:6" ht="29">
      <c r="A102"/>
      <c r="B102" s="4" t="s">
        <v>82</v>
      </c>
      <c r="C102" s="4" t="s">
        <v>0</v>
      </c>
      <c r="D102" s="14" t="s">
        <v>171</v>
      </c>
      <c r="E102" s="166">
        <v>93.63</v>
      </c>
      <c r="F102" s="9"/>
    </row>
    <row r="103" spans="1:6" ht="43.5">
      <c r="A103"/>
      <c r="B103" s="4" t="s">
        <v>152</v>
      </c>
      <c r="C103" s="4" t="s">
        <v>0</v>
      </c>
      <c r="D103" s="14" t="s">
        <v>213</v>
      </c>
      <c r="E103" s="166">
        <v>103.52</v>
      </c>
      <c r="F103" s="9"/>
    </row>
    <row r="104" spans="1:6" ht="29">
      <c r="A104"/>
      <c r="B104" s="4" t="s">
        <v>185</v>
      </c>
      <c r="C104" s="4" t="s">
        <v>0</v>
      </c>
      <c r="D104" s="14" t="s">
        <v>214</v>
      </c>
      <c r="E104" s="166">
        <v>48.15</v>
      </c>
      <c r="F104" s="9"/>
    </row>
    <row r="105" spans="1:6" ht="43.5">
      <c r="A105"/>
      <c r="B105" s="4" t="s">
        <v>273</v>
      </c>
      <c r="C105" s="4" t="s">
        <v>271</v>
      </c>
      <c r="D105" s="14" t="s">
        <v>274</v>
      </c>
      <c r="E105" s="166">
        <v>1200</v>
      </c>
      <c r="F105" s="9"/>
    </row>
    <row r="106" spans="1:6" ht="72.5">
      <c r="A106"/>
      <c r="B106" s="4" t="s">
        <v>340</v>
      </c>
      <c r="C106" s="4" t="s">
        <v>271</v>
      </c>
      <c r="D106" s="14" t="s">
        <v>343</v>
      </c>
      <c r="E106" s="166">
        <v>550</v>
      </c>
      <c r="F106" s="9"/>
    </row>
    <row r="107" spans="1:6" ht="72.5">
      <c r="A107"/>
      <c r="B107" s="4" t="s">
        <v>341</v>
      </c>
      <c r="C107" s="4" t="s">
        <v>271</v>
      </c>
      <c r="D107" s="14" t="s">
        <v>331</v>
      </c>
      <c r="E107" s="166">
        <v>1094.5</v>
      </c>
      <c r="F107" s="9"/>
    </row>
    <row r="108" spans="1:6" ht="72.5">
      <c r="A108"/>
      <c r="B108" s="4" t="s">
        <v>342</v>
      </c>
      <c r="C108" s="4" t="s">
        <v>271</v>
      </c>
      <c r="D108" s="203" t="s">
        <v>332</v>
      </c>
      <c r="E108" s="166">
        <v>2194.5</v>
      </c>
      <c r="F108" s="9"/>
    </row>
    <row r="109" spans="1:6" ht="15" thickBot="1">
      <c r="A109"/>
      <c r="B109" s="9"/>
      <c r="C109" s="12"/>
      <c r="D109" s="9"/>
      <c r="E109" s="162"/>
      <c r="F109" s="9"/>
    </row>
    <row r="110" spans="1:6">
      <c r="A110"/>
      <c r="B110" s="16" t="s">
        <v>31</v>
      </c>
      <c r="C110" s="17" t="s">
        <v>176</v>
      </c>
      <c r="D110" s="18"/>
      <c r="E110" s="169"/>
    </row>
    <row r="111" spans="1:6">
      <c r="A111"/>
      <c r="B111" s="19"/>
      <c r="C111" s="20" t="s">
        <v>33</v>
      </c>
      <c r="D111" s="21"/>
      <c r="E111" s="170"/>
    </row>
    <row r="112" spans="1:6" ht="15" thickBot="1">
      <c r="A112"/>
      <c r="B112" s="22"/>
      <c r="C112" s="23" t="s">
        <v>32</v>
      </c>
      <c r="D112" s="24"/>
      <c r="E112" s="171"/>
    </row>
    <row r="113" spans="1:1">
      <c r="A113"/>
    </row>
    <row r="114" spans="1:1">
      <c r="A114"/>
    </row>
    <row r="115" spans="1:1">
      <c r="A115"/>
    </row>
    <row r="116" spans="1:1">
      <c r="A116"/>
    </row>
    <row r="117" spans="1:1">
      <c r="A117"/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  <row r="126" spans="1:1">
      <c r="A126"/>
    </row>
    <row r="127" spans="1:1">
      <c r="A127"/>
    </row>
    <row r="128" spans="1:1">
      <c r="A128"/>
    </row>
    <row r="129" spans="1:1">
      <c r="A129"/>
    </row>
    <row r="130" spans="1:1">
      <c r="A130"/>
    </row>
  </sheetData>
  <phoneticPr fontId="8" type="noConversion"/>
  <pageMargins left="0.70866141732283472" right="0.70866141732283472" top="0.59055118110236227" bottom="0.47244094488188981" header="0.31496062992125984" footer="0.31496062992125984"/>
  <pageSetup paperSize="9" scale="83" fitToHeight="10" orientation="portrait" r:id="rId1"/>
  <rowBreaks count="2" manualBreakCount="2">
    <brk id="43" min="1" max="4" man="1"/>
    <brk id="77" min="1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B0723-367A-43E5-B3DF-98C3B5E54637}">
  <sheetPr>
    <tabColor theme="4" tint="0.39997558519241921"/>
    <pageSetUpPr fitToPage="1"/>
  </sheetPr>
  <dimension ref="A1:J77"/>
  <sheetViews>
    <sheetView tabSelected="1" topLeftCell="A4" zoomScale="85" zoomScaleNormal="85" zoomScaleSheetLayoutView="85" workbookViewId="0">
      <selection activeCell="F11" sqref="F11"/>
    </sheetView>
  </sheetViews>
  <sheetFormatPr baseColWidth="10" defaultColWidth="9.1796875" defaultRowHeight="14" zeroHeight="1"/>
  <cols>
    <col min="1" max="1" width="2.81640625" style="131" customWidth="1"/>
    <col min="2" max="2" width="61.81640625" style="132" customWidth="1"/>
    <col min="3" max="4" width="10.36328125" style="132" hidden="1" customWidth="1"/>
    <col min="5" max="5" width="11.36328125" style="132" hidden="1" customWidth="1"/>
    <col min="6" max="6" width="13.81640625" style="132" customWidth="1"/>
    <col min="7" max="7" width="11.90625" style="132" hidden="1" customWidth="1"/>
    <col min="8" max="8" width="12.54296875" style="132" hidden="1" customWidth="1"/>
    <col min="9" max="9" width="18.81640625" style="132" bestFit="1" customWidth="1"/>
    <col min="10" max="10" width="12.54296875" style="133" customWidth="1"/>
    <col min="11" max="16384" width="9.1796875" style="132"/>
  </cols>
  <sheetData>
    <row r="1" spans="1:10"/>
    <row r="2" spans="1:10" ht="15.5">
      <c r="A2" s="134"/>
      <c r="B2" s="224" t="s">
        <v>285</v>
      </c>
      <c r="C2" s="224"/>
      <c r="D2" s="224"/>
      <c r="E2" s="224"/>
      <c r="F2" s="224"/>
      <c r="G2" s="224"/>
      <c r="H2" s="224"/>
      <c r="I2" s="224"/>
      <c r="J2" s="135"/>
    </row>
    <row r="3" spans="1:10" ht="46.75" customHeight="1">
      <c r="A3" s="134"/>
      <c r="B3" s="225" t="s">
        <v>293</v>
      </c>
      <c r="C3" s="225"/>
      <c r="D3" s="225"/>
      <c r="E3" s="225"/>
      <c r="F3" s="225"/>
      <c r="G3" s="225"/>
      <c r="H3" s="225"/>
      <c r="I3" s="225"/>
      <c r="J3" s="135"/>
    </row>
    <row r="4" spans="1:10" ht="14.5" thickBot="1">
      <c r="A4" s="134"/>
      <c r="B4" s="136"/>
      <c r="C4" s="136"/>
      <c r="D4" s="136"/>
      <c r="E4" s="136"/>
      <c r="F4" s="136"/>
      <c r="G4" s="136"/>
      <c r="H4" s="136"/>
      <c r="I4" s="136"/>
      <c r="J4" s="135"/>
    </row>
    <row r="5" spans="1:10" s="143" customFormat="1" ht="42.5" thickTop="1">
      <c r="A5" s="134"/>
      <c r="B5" s="137" t="s">
        <v>286</v>
      </c>
      <c r="C5" s="138"/>
      <c r="D5" s="138"/>
      <c r="E5" s="139"/>
      <c r="F5" s="140" t="s">
        <v>287</v>
      </c>
      <c r="G5" s="140" t="s">
        <v>288</v>
      </c>
      <c r="H5" s="140" t="s">
        <v>289</v>
      </c>
      <c r="I5" s="141" t="s">
        <v>290</v>
      </c>
      <c r="J5" s="142"/>
    </row>
    <row r="6" spans="1:10" ht="22" customHeight="1">
      <c r="A6" s="134"/>
      <c r="B6" s="182" t="s">
        <v>294</v>
      </c>
      <c r="C6" s="184"/>
      <c r="D6" s="184"/>
      <c r="E6" s="184"/>
      <c r="F6" s="184"/>
      <c r="G6" s="184"/>
      <c r="H6" s="184"/>
      <c r="I6" s="183"/>
      <c r="J6" s="146"/>
    </row>
    <row r="7" spans="1:10" ht="6" customHeight="1">
      <c r="A7" s="134"/>
      <c r="B7" s="147"/>
      <c r="C7" s="185"/>
      <c r="D7" s="185"/>
      <c r="E7" s="186"/>
      <c r="F7" s="184"/>
      <c r="G7" s="184"/>
      <c r="H7" s="184"/>
      <c r="I7" s="181"/>
      <c r="J7" s="135"/>
    </row>
    <row r="8" spans="1:10" ht="20.149999999999999" customHeight="1">
      <c r="A8" s="134"/>
      <c r="B8" s="187" t="s">
        <v>295</v>
      </c>
      <c r="C8" s="178"/>
      <c r="D8" s="178"/>
      <c r="E8" s="178"/>
      <c r="F8" s="178"/>
      <c r="G8" s="180" t="e">
        <f>ROUND(I8*SUM(#REF!),2)</f>
        <v>#REF!</v>
      </c>
      <c r="H8" s="180" t="e">
        <f>ROUND(SUM(F8:G8),2)</f>
        <v>#REF!</v>
      </c>
      <c r="I8" s="181"/>
      <c r="J8" s="135"/>
    </row>
    <row r="9" spans="1:10" ht="20.149999999999999" customHeight="1">
      <c r="A9" s="134"/>
      <c r="B9" s="188" t="s">
        <v>298</v>
      </c>
      <c r="C9" s="178"/>
      <c r="D9" s="178"/>
      <c r="E9" s="178"/>
      <c r="F9" s="180">
        <f>'Pressupost C.Reig-Poblet'!G36</f>
        <v>29113.88</v>
      </c>
      <c r="G9" s="180"/>
      <c r="H9" s="180"/>
      <c r="I9" s="181"/>
      <c r="J9" s="135"/>
    </row>
    <row r="10" spans="1:10" ht="20.149999999999999" customHeight="1">
      <c r="A10" s="134"/>
      <c r="B10" s="188" t="s">
        <v>299</v>
      </c>
      <c r="C10" s="178"/>
      <c r="D10" s="178"/>
      <c r="E10" s="178"/>
      <c r="F10" s="180">
        <f>'Pressupost C.Reig-Poblet'!G54</f>
        <v>17882.07</v>
      </c>
      <c r="G10" s="180"/>
      <c r="H10" s="180"/>
      <c r="I10" s="181"/>
      <c r="J10" s="135"/>
    </row>
    <row r="11" spans="1:10" ht="20.149999999999999" customHeight="1">
      <c r="A11" s="134"/>
      <c r="B11" s="188" t="s">
        <v>300</v>
      </c>
      <c r="C11" s="178"/>
      <c r="D11" s="178"/>
      <c r="E11" s="178"/>
      <c r="F11" s="180">
        <f>'Pressupost C.Reig-Poblet'!G63</f>
        <v>2870.62</v>
      </c>
      <c r="G11" s="180"/>
      <c r="H11" s="180"/>
      <c r="I11" s="181"/>
      <c r="J11" s="135"/>
    </row>
    <row r="12" spans="1:10" ht="20.149999999999999" customHeight="1">
      <c r="A12" s="134"/>
      <c r="B12" s="188" t="s">
        <v>301</v>
      </c>
      <c r="C12" s="178"/>
      <c r="D12" s="178"/>
      <c r="E12" s="178"/>
      <c r="F12" s="180">
        <f>'Pressupost C.Reig-Poblet'!G68</f>
        <v>6318.68</v>
      </c>
      <c r="G12" s="180"/>
      <c r="H12" s="180"/>
      <c r="I12" s="181"/>
      <c r="J12" s="135"/>
    </row>
    <row r="13" spans="1:10" ht="20.149999999999999" customHeight="1">
      <c r="A13" s="134"/>
      <c r="B13" s="188" t="s">
        <v>302</v>
      </c>
      <c r="C13" s="178"/>
      <c r="D13" s="178"/>
      <c r="E13" s="178"/>
      <c r="F13" s="180">
        <f>'Pressupost C.Reig-Poblet'!G80</f>
        <v>25752.99</v>
      </c>
      <c r="G13" s="180"/>
      <c r="H13" s="180"/>
      <c r="I13" s="181"/>
      <c r="J13" s="135"/>
    </row>
    <row r="14" spans="1:10" ht="20.149999999999999" customHeight="1">
      <c r="A14" s="134"/>
      <c r="B14" s="188" t="s">
        <v>303</v>
      </c>
      <c r="C14" s="178"/>
      <c r="D14" s="178"/>
      <c r="E14" s="178"/>
      <c r="F14" s="198">
        <f>'Pressupost C.Reig-Poblet'!G92</f>
        <v>3799.3199999999997</v>
      </c>
      <c r="G14" s="180"/>
      <c r="H14" s="180"/>
      <c r="I14" s="181"/>
      <c r="J14" s="135"/>
    </row>
    <row r="15" spans="1:10" ht="20.149999999999999" customHeight="1">
      <c r="A15" s="134"/>
      <c r="B15" s="189" t="s">
        <v>307</v>
      </c>
      <c r="C15" s="178"/>
      <c r="D15" s="178"/>
      <c r="E15" s="178"/>
      <c r="F15" s="190">
        <f>SUM(F9:F14)</f>
        <v>85737.56</v>
      </c>
      <c r="G15" s="180"/>
      <c r="H15" s="180"/>
      <c r="I15" s="181"/>
      <c r="J15" s="135"/>
    </row>
    <row r="16" spans="1:10" ht="7" customHeight="1">
      <c r="A16" s="134"/>
      <c r="B16" s="179"/>
      <c r="C16" s="178"/>
      <c r="D16" s="178"/>
      <c r="E16" s="178"/>
      <c r="F16" s="180"/>
      <c r="G16" s="180"/>
      <c r="H16" s="180"/>
      <c r="I16" s="181"/>
      <c r="J16" s="135"/>
    </row>
    <row r="17" spans="1:10" ht="20.149999999999999" customHeight="1">
      <c r="A17" s="134"/>
      <c r="B17" s="187" t="s">
        <v>296</v>
      </c>
      <c r="C17" s="178"/>
      <c r="D17" s="178"/>
      <c r="E17" s="178"/>
      <c r="F17" s="178"/>
      <c r="G17" s="180" t="e">
        <f>ROUND(I17*SUM(#REF!),2)</f>
        <v>#REF!</v>
      </c>
      <c r="H17" s="180" t="e">
        <f t="shared" ref="H17:H26" si="0">ROUND(SUM(F17:G17),2)</f>
        <v>#REF!</v>
      </c>
      <c r="I17" s="181"/>
      <c r="J17" s="135"/>
    </row>
    <row r="18" spans="1:10" ht="20.149999999999999" customHeight="1">
      <c r="A18" s="134"/>
      <c r="B18" s="188" t="s">
        <v>298</v>
      </c>
      <c r="C18" s="178"/>
      <c r="D18" s="178"/>
      <c r="E18" s="178"/>
      <c r="F18" s="180">
        <f>'Pressupost C.Reig-Tapiró'!G31</f>
        <v>31972.2</v>
      </c>
      <c r="G18" s="180"/>
      <c r="H18" s="180"/>
      <c r="I18" s="181"/>
      <c r="J18" s="135"/>
    </row>
    <row r="19" spans="1:10" ht="20.149999999999999" customHeight="1">
      <c r="A19" s="134"/>
      <c r="B19" s="188" t="s">
        <v>299</v>
      </c>
      <c r="C19" s="178"/>
      <c r="D19" s="178"/>
      <c r="E19" s="178"/>
      <c r="F19" s="180">
        <f>'Pressupost C.Reig-Tapiró'!G49</f>
        <v>22173.49</v>
      </c>
      <c r="G19" s="180"/>
      <c r="H19" s="180"/>
      <c r="I19" s="181"/>
      <c r="J19" s="135"/>
    </row>
    <row r="20" spans="1:10" ht="20.149999999999999" customHeight="1">
      <c r="A20" s="134"/>
      <c r="B20" s="188" t="s">
        <v>300</v>
      </c>
      <c r="C20" s="178"/>
      <c r="D20" s="178"/>
      <c r="E20" s="178"/>
      <c r="F20" s="180">
        <f>'Pressupost C.Reig-Tapiró'!G58</f>
        <v>4810.79</v>
      </c>
      <c r="G20" s="180"/>
      <c r="H20" s="180"/>
      <c r="I20" s="181"/>
      <c r="J20" s="135"/>
    </row>
    <row r="21" spans="1:10" ht="20.149999999999999" customHeight="1">
      <c r="A21" s="134"/>
      <c r="B21" s="188" t="s">
        <v>301</v>
      </c>
      <c r="C21" s="178"/>
      <c r="D21" s="178"/>
      <c r="E21" s="178"/>
      <c r="F21" s="180">
        <f>'Pressupost C.Reig-Tapiró'!G63</f>
        <v>6318.68</v>
      </c>
      <c r="G21" s="180"/>
      <c r="H21" s="180"/>
      <c r="I21" s="181"/>
      <c r="J21" s="135"/>
    </row>
    <row r="22" spans="1:10" ht="20.149999999999999" customHeight="1">
      <c r="A22" s="134"/>
      <c r="B22" s="188" t="s">
        <v>302</v>
      </c>
      <c r="C22" s="178"/>
      <c r="D22" s="178"/>
      <c r="E22" s="178"/>
      <c r="F22" s="180">
        <f>'Pressupost C.Reig-Tapiró'!G75</f>
        <v>11603.66</v>
      </c>
      <c r="G22" s="180"/>
      <c r="H22" s="180"/>
      <c r="I22" s="181"/>
      <c r="J22" s="135"/>
    </row>
    <row r="23" spans="1:10" ht="20.149999999999999" customHeight="1">
      <c r="A23" s="134"/>
      <c r="B23" s="188" t="s">
        <v>303</v>
      </c>
      <c r="C23" s="178"/>
      <c r="D23" s="178"/>
      <c r="E23" s="178"/>
      <c r="F23" s="198">
        <f>'Pressupost C.Reig-Tapiró'!G88</f>
        <v>3281.45</v>
      </c>
      <c r="G23" s="180"/>
      <c r="H23" s="180"/>
      <c r="I23" s="181"/>
      <c r="J23" s="135"/>
    </row>
    <row r="24" spans="1:10" ht="20.149999999999999" customHeight="1">
      <c r="A24" s="134"/>
      <c r="B24" s="189" t="s">
        <v>307</v>
      </c>
      <c r="C24" s="178"/>
      <c r="D24" s="178"/>
      <c r="E24" s="178"/>
      <c r="F24" s="190">
        <f>SUM(F18:F23)</f>
        <v>80160.27</v>
      </c>
      <c r="G24" s="180"/>
      <c r="H24" s="180"/>
      <c r="I24" s="181"/>
      <c r="J24" s="135"/>
    </row>
    <row r="25" spans="1:10" ht="5.5" customHeight="1">
      <c r="A25" s="134"/>
      <c r="B25" s="179"/>
      <c r="C25" s="178"/>
      <c r="D25" s="178"/>
      <c r="E25" s="178"/>
      <c r="F25" s="180"/>
      <c r="G25" s="180"/>
      <c r="H25" s="180"/>
      <c r="I25" s="181"/>
      <c r="J25" s="135"/>
    </row>
    <row r="26" spans="1:10" ht="20.149999999999999" customHeight="1">
      <c r="A26" s="134"/>
      <c r="B26" s="187" t="s">
        <v>297</v>
      </c>
      <c r="C26" s="178"/>
      <c r="D26" s="178"/>
      <c r="E26" s="178"/>
      <c r="F26" s="178"/>
      <c r="G26" s="180" t="e">
        <f>ROUND(I26*SUM(#REF!),2)</f>
        <v>#REF!</v>
      </c>
      <c r="H26" s="180" t="e">
        <f t="shared" si="0"/>
        <v>#REF!</v>
      </c>
      <c r="I26" s="181"/>
      <c r="J26" s="135"/>
    </row>
    <row r="27" spans="1:10" ht="20.149999999999999" customHeight="1">
      <c r="A27" s="134"/>
      <c r="B27" s="188" t="s">
        <v>298</v>
      </c>
      <c r="C27" s="178"/>
      <c r="D27" s="178"/>
      <c r="E27" s="178"/>
      <c r="F27" s="180">
        <f>'Pressupost C.Reig-Aurora Bertra'!G27</f>
        <v>23705.18</v>
      </c>
      <c r="G27" s="180"/>
      <c r="H27" s="180"/>
      <c r="I27" s="181"/>
      <c r="J27" s="135"/>
    </row>
    <row r="28" spans="1:10" ht="20.149999999999999" customHeight="1">
      <c r="A28" s="134"/>
      <c r="B28" s="188" t="s">
        <v>299</v>
      </c>
      <c r="C28" s="178"/>
      <c r="D28" s="178"/>
      <c r="E28" s="178"/>
      <c r="F28" s="180">
        <f>'Pressupost C.Reig-Aurora Bertra'!G39</f>
        <v>10537.189999999999</v>
      </c>
      <c r="G28" s="180"/>
      <c r="H28" s="180"/>
      <c r="I28" s="181"/>
      <c r="J28" s="135"/>
    </row>
    <row r="29" spans="1:10" ht="20.149999999999999" customHeight="1">
      <c r="A29" s="134"/>
      <c r="B29" s="188" t="s">
        <v>300</v>
      </c>
      <c r="C29" s="178"/>
      <c r="D29" s="178"/>
      <c r="E29" s="178"/>
      <c r="F29" s="180">
        <f>'Pressupost C.Reig-Aurora Bertra'!G48</f>
        <v>3091.48</v>
      </c>
      <c r="G29" s="180"/>
      <c r="H29" s="180"/>
      <c r="I29" s="181"/>
      <c r="J29" s="135"/>
    </row>
    <row r="30" spans="1:10" ht="20.149999999999999" customHeight="1">
      <c r="A30" s="134"/>
      <c r="B30" s="188" t="s">
        <v>301</v>
      </c>
      <c r="C30" s="178"/>
      <c r="D30" s="178"/>
      <c r="E30" s="178"/>
      <c r="F30" s="180">
        <f>'Pressupost C.Reig-Aurora Bertra'!G89</f>
        <v>0</v>
      </c>
      <c r="G30" s="180"/>
      <c r="H30" s="180"/>
      <c r="I30" s="181"/>
      <c r="J30" s="135"/>
    </row>
    <row r="31" spans="1:10" ht="20.149999999999999" customHeight="1">
      <c r="A31" s="134"/>
      <c r="B31" s="188" t="s">
        <v>302</v>
      </c>
      <c r="C31" s="178"/>
      <c r="D31" s="178"/>
      <c r="E31" s="178"/>
      <c r="F31" s="180">
        <f>'Pressupost C.Reig-Aurora Bertra'!G90</f>
        <v>0</v>
      </c>
      <c r="G31" s="180"/>
      <c r="H31" s="180"/>
      <c r="I31" s="181"/>
      <c r="J31" s="135"/>
    </row>
    <row r="32" spans="1:10" ht="20.149999999999999" customHeight="1">
      <c r="A32" s="134"/>
      <c r="B32" s="188" t="s">
        <v>303</v>
      </c>
      <c r="C32" s="178"/>
      <c r="D32" s="178"/>
      <c r="E32" s="178"/>
      <c r="F32" s="198">
        <f>'Pressupost C.Reig-Aurora Bertra'!G77</f>
        <v>3169.8500000000004</v>
      </c>
      <c r="G32" s="180"/>
      <c r="H32" s="180"/>
      <c r="I32" s="181"/>
      <c r="J32" s="135"/>
    </row>
    <row r="33" spans="1:10" ht="20.149999999999999" customHeight="1">
      <c r="A33" s="134"/>
      <c r="B33" s="189" t="s">
        <v>307</v>
      </c>
      <c r="C33" s="178"/>
      <c r="D33" s="178"/>
      <c r="E33" s="178"/>
      <c r="F33" s="190">
        <f>SUM(F27:F32)</f>
        <v>40503.699999999997</v>
      </c>
      <c r="G33" s="180" t="e">
        <f>ROUND(F33*SUM(#REF!),2)</f>
        <v>#REF!</v>
      </c>
      <c r="H33" s="180" t="e">
        <f>ROUND(SUM(F33:G33),2)</f>
        <v>#REF!</v>
      </c>
      <c r="I33" s="181"/>
      <c r="J33" s="135"/>
    </row>
    <row r="34" spans="1:10" ht="8" customHeight="1" thickBot="1">
      <c r="A34" s="134"/>
      <c r="B34" s="179"/>
      <c r="C34" s="178"/>
      <c r="D34" s="178"/>
      <c r="E34" s="178"/>
      <c r="F34" s="178"/>
      <c r="G34" s="180"/>
      <c r="H34" s="180"/>
      <c r="I34" s="181"/>
      <c r="J34" s="135"/>
    </row>
    <row r="35" spans="1:10" ht="25" customHeight="1" thickTop="1">
      <c r="A35" s="134"/>
      <c r="B35" s="199" t="s">
        <v>192</v>
      </c>
      <c r="C35" s="200"/>
      <c r="D35" s="200"/>
      <c r="E35" s="200"/>
      <c r="F35" s="201"/>
      <c r="G35" s="200"/>
      <c r="H35" s="200"/>
      <c r="I35" s="202">
        <f>SUM(F15,F24,F33)</f>
        <v>206401.53000000003</v>
      </c>
      <c r="J35" s="146"/>
    </row>
    <row r="36" spans="1:10" ht="10" hidden="1" customHeight="1">
      <c r="A36" s="134"/>
      <c r="B36" s="148"/>
      <c r="C36" s="193"/>
      <c r="D36" s="193"/>
      <c r="E36" s="193"/>
      <c r="F36" s="194"/>
      <c r="G36" s="136"/>
      <c r="H36" s="136"/>
      <c r="I36" s="149"/>
      <c r="J36" s="135"/>
    </row>
    <row r="37" spans="1:10" ht="10" hidden="1" customHeight="1">
      <c r="A37" s="134"/>
      <c r="B37" s="144" t="s">
        <v>304</v>
      </c>
      <c r="C37" s="191"/>
      <c r="D37" s="191"/>
      <c r="E37" s="191"/>
      <c r="F37" s="192"/>
      <c r="G37" s="191"/>
      <c r="H37" s="191"/>
      <c r="I37" s="145"/>
      <c r="J37" s="146"/>
    </row>
    <row r="38" spans="1:10" hidden="1">
      <c r="A38" s="134"/>
      <c r="B38" s="188" t="s">
        <v>298</v>
      </c>
      <c r="C38" s="193"/>
      <c r="D38" s="193"/>
      <c r="E38" s="193"/>
      <c r="F38" s="194">
        <f t="shared" ref="F38:F43" si="1">SUM(F9,F18,F27)</f>
        <v>84791.260000000009</v>
      </c>
      <c r="G38" s="180" t="e">
        <f>ROUND(F38*SUM(#REF!),2)</f>
        <v>#REF!</v>
      </c>
      <c r="H38" s="136" t="e">
        <f>SUM(F38:G38)</f>
        <v>#REF!</v>
      </c>
      <c r="I38" s="149"/>
      <c r="J38" s="146"/>
    </row>
    <row r="39" spans="1:10" hidden="1">
      <c r="A39" s="134"/>
      <c r="B39" s="188" t="s">
        <v>299</v>
      </c>
      <c r="C39" s="193"/>
      <c r="D39" s="193"/>
      <c r="E39" s="193"/>
      <c r="F39" s="194">
        <f t="shared" si="1"/>
        <v>50592.75</v>
      </c>
      <c r="G39" s="180"/>
      <c r="H39" s="136"/>
      <c r="I39" s="149"/>
      <c r="J39" s="146"/>
    </row>
    <row r="40" spans="1:10" hidden="1">
      <c r="A40" s="134"/>
      <c r="B40" s="188" t="s">
        <v>300</v>
      </c>
      <c r="C40" s="193"/>
      <c r="D40" s="193"/>
      <c r="E40" s="193"/>
      <c r="F40" s="194">
        <f t="shared" si="1"/>
        <v>10772.89</v>
      </c>
      <c r="G40" s="180"/>
      <c r="H40" s="136"/>
      <c r="I40" s="149"/>
      <c r="J40" s="146"/>
    </row>
    <row r="41" spans="1:10" hidden="1">
      <c r="A41" s="134"/>
      <c r="B41" s="188" t="s">
        <v>301</v>
      </c>
      <c r="C41" s="193"/>
      <c r="D41" s="193"/>
      <c r="E41" s="193"/>
      <c r="F41" s="194">
        <f t="shared" si="1"/>
        <v>12637.36</v>
      </c>
      <c r="G41" s="180"/>
      <c r="H41" s="136"/>
      <c r="I41" s="149"/>
      <c r="J41" s="146"/>
    </row>
    <row r="42" spans="1:10" hidden="1">
      <c r="A42" s="134"/>
      <c r="B42" s="188" t="s">
        <v>302</v>
      </c>
      <c r="C42" s="193"/>
      <c r="D42" s="193"/>
      <c r="E42" s="193"/>
      <c r="F42" s="194">
        <f t="shared" si="1"/>
        <v>37356.65</v>
      </c>
      <c r="G42" s="180"/>
      <c r="H42" s="136"/>
      <c r="I42" s="149"/>
      <c r="J42" s="146"/>
    </row>
    <row r="43" spans="1:10" hidden="1">
      <c r="A43" s="134"/>
      <c r="B43" s="188" t="s">
        <v>303</v>
      </c>
      <c r="C43" s="193"/>
      <c r="D43" s="193"/>
      <c r="E43" s="193"/>
      <c r="F43" s="194">
        <f t="shared" si="1"/>
        <v>10250.619999999999</v>
      </c>
      <c r="G43" s="180" t="e">
        <f>ROUND(F43*SUM(#REF!),2)</f>
        <v>#REF!</v>
      </c>
      <c r="H43" s="136" t="e">
        <f>SUM(F43:G43)</f>
        <v>#REF!</v>
      </c>
      <c r="I43" s="149"/>
      <c r="J43" s="155" t="str">
        <f>IF(I45=I35,"OK","ERROR")</f>
        <v>OK</v>
      </c>
    </row>
    <row r="44" spans="1:10" ht="10" hidden="1" customHeight="1">
      <c r="A44" s="134"/>
      <c r="B44" s="148"/>
      <c r="C44" s="193"/>
      <c r="D44" s="193"/>
      <c r="E44" s="193"/>
      <c r="F44" s="194"/>
      <c r="G44" s="195" t="s">
        <v>291</v>
      </c>
      <c r="H44" s="136" t="e">
        <f>SUM(H38:H43)</f>
        <v>#REF!</v>
      </c>
      <c r="I44" s="149"/>
      <c r="J44" s="135"/>
    </row>
    <row r="45" spans="1:10" ht="10" hidden="1" customHeight="1">
      <c r="A45" s="134"/>
      <c r="B45" s="144" t="s">
        <v>192</v>
      </c>
      <c r="C45" s="191"/>
      <c r="D45" s="191"/>
      <c r="E45" s="191"/>
      <c r="F45" s="192"/>
      <c r="G45" s="191"/>
      <c r="H45" s="191"/>
      <c r="I45" s="145">
        <f>SUM(F38:F44)</f>
        <v>206401.53</v>
      </c>
      <c r="J45" s="146"/>
    </row>
    <row r="46" spans="1:10" ht="25" customHeight="1">
      <c r="A46" s="134"/>
      <c r="B46" s="196" t="s">
        <v>305</v>
      </c>
      <c r="C46" s="193"/>
      <c r="E46" s="193"/>
      <c r="F46" s="197">
        <v>0.21</v>
      </c>
      <c r="G46" s="136" t="e">
        <f>ROUND(#REF!*SUM(#REF!),2)</f>
        <v>#REF!</v>
      </c>
      <c r="H46" s="136" t="e">
        <f>SUM(F46:G46)</f>
        <v>#REF!</v>
      </c>
      <c r="I46" s="149">
        <f>ROUND(I45*F46,2)</f>
        <v>43344.32</v>
      </c>
      <c r="J46" s="135"/>
    </row>
    <row r="47" spans="1:10" ht="10" hidden="1" customHeight="1">
      <c r="A47" s="134"/>
      <c r="B47" s="148"/>
      <c r="C47" s="193"/>
      <c r="D47" s="193"/>
      <c r="E47" s="193"/>
      <c r="F47" s="194"/>
      <c r="G47" s="195" t="s">
        <v>292</v>
      </c>
      <c r="H47" s="136" t="e">
        <f>#REF!+#REF!+H44+H46</f>
        <v>#REF!</v>
      </c>
      <c r="I47" s="149"/>
      <c r="J47" s="135"/>
    </row>
    <row r="48" spans="1:10" ht="25" customHeight="1" thickBot="1">
      <c r="A48" s="134"/>
      <c r="B48" s="154" t="s">
        <v>194</v>
      </c>
      <c r="C48" s="150"/>
      <c r="D48" s="150"/>
      <c r="E48" s="150"/>
      <c r="F48" s="150"/>
      <c r="G48" s="150"/>
      <c r="H48" s="150"/>
      <c r="I48" s="151">
        <f>SUM(I45:I46)</f>
        <v>249745.85</v>
      </c>
      <c r="J48" s="135"/>
    </row>
    <row r="49" spans="1:10" ht="20.149999999999999" customHeight="1" thickTop="1">
      <c r="A49" s="134"/>
      <c r="B49" s="136"/>
      <c r="C49" s="136"/>
      <c r="D49" s="136"/>
      <c r="E49" s="136"/>
      <c r="F49" s="136"/>
      <c r="G49" s="136"/>
      <c r="H49" s="136"/>
      <c r="I49" s="136"/>
      <c r="J49" s="135"/>
    </row>
    <row r="50" spans="1:10" ht="22" customHeight="1">
      <c r="A50" s="136"/>
      <c r="B50" s="136"/>
      <c r="C50" s="136"/>
      <c r="D50" s="136"/>
      <c r="E50" s="136"/>
      <c r="F50" s="136"/>
      <c r="G50" s="136"/>
      <c r="H50" s="136"/>
      <c r="I50" s="136"/>
      <c r="J50" s="135"/>
    </row>
    <row r="51" spans="1:10" ht="22" customHeight="1">
      <c r="A51" s="134"/>
      <c r="B51" s="136"/>
      <c r="C51" s="136"/>
      <c r="D51" s="136"/>
      <c r="E51" s="136"/>
      <c r="F51" s="136"/>
      <c r="G51" s="136"/>
      <c r="H51" s="136"/>
      <c r="I51" s="136"/>
      <c r="J51" s="135"/>
    </row>
    <row r="52" spans="1:10"/>
    <row r="53" spans="1:10"/>
    <row r="54" spans="1:10"/>
    <row r="55" spans="1:10"/>
    <row r="56" spans="1:10"/>
    <row r="57" spans="1:10"/>
    <row r="58" spans="1:10"/>
    <row r="59" spans="1:10"/>
    <row r="60" spans="1:10"/>
    <row r="61" spans="1:10"/>
    <row r="62" spans="1:10"/>
    <row r="63" spans="1:10"/>
    <row r="64" spans="1:10"/>
    <row r="65"/>
    <row r="66"/>
    <row r="67"/>
    <row r="68"/>
    <row r="69"/>
    <row r="70"/>
    <row r="71"/>
    <row r="72"/>
    <row r="73"/>
    <row r="74"/>
    <row r="75"/>
    <row r="76"/>
    <row r="77"/>
  </sheetData>
  <mergeCells count="2">
    <mergeCell ref="B2:I2"/>
    <mergeCell ref="B3:I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fitToHeight="200" orientation="portrait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9438-296C-4CA1-8CA5-68D878C27436}">
  <sheetPr>
    <pageSetUpPr fitToPage="1"/>
  </sheetPr>
  <dimension ref="A1:V158"/>
  <sheetViews>
    <sheetView showGridLines="0" topLeftCell="A54" zoomScaleNormal="100" zoomScaleSheetLayoutView="55" workbookViewId="0">
      <selection activeCell="E60" sqref="E60"/>
    </sheetView>
  </sheetViews>
  <sheetFormatPr baseColWidth="10" defaultColWidth="11.453125" defaultRowHeight="12.5"/>
  <cols>
    <col min="1" max="1" width="4" style="31" customWidth="1"/>
    <col min="2" max="2" width="12.453125" style="32" customWidth="1"/>
    <col min="3" max="3" width="7.81640625" style="70" customWidth="1"/>
    <col min="4" max="4" width="57.1796875" style="32" customWidth="1"/>
    <col min="5" max="6" width="11.453125" style="31"/>
    <col min="7" max="7" width="15" style="31" customWidth="1"/>
    <col min="8" max="8" width="10.81640625" style="32" bestFit="1" customWidth="1"/>
    <col min="9" max="9" width="7.81640625" style="32" bestFit="1" customWidth="1"/>
    <col min="10" max="10" width="7.36328125" style="32" customWidth="1"/>
    <col min="11" max="11" width="10.54296875" style="32" customWidth="1"/>
    <col min="12" max="12" width="9.54296875" style="32" customWidth="1"/>
    <col min="13" max="13" width="12" style="32" customWidth="1"/>
    <col min="14" max="14" width="14.1796875" style="32" customWidth="1"/>
    <col min="15" max="15" width="13.90625" style="32" bestFit="1" customWidth="1"/>
    <col min="16" max="16" width="11.453125" style="32"/>
    <col min="17" max="17" width="22" style="32" customWidth="1"/>
    <col min="18" max="18" width="2.81640625" style="32" customWidth="1"/>
    <col min="19" max="19" width="11.453125" style="32"/>
    <col min="20" max="20" width="18.81640625" style="32" bestFit="1" customWidth="1"/>
    <col min="21" max="21" width="13.1796875" style="32" bestFit="1" customWidth="1"/>
    <col min="22" max="16384" width="11.453125" style="32"/>
  </cols>
  <sheetData>
    <row r="1" spans="1:20" ht="13">
      <c r="I1" s="77"/>
      <c r="J1" s="39"/>
      <c r="K1" s="39"/>
      <c r="M1" s="39"/>
    </row>
    <row r="2" spans="1:20" ht="13">
      <c r="B2" s="229" t="s">
        <v>275</v>
      </c>
      <c r="C2" s="229"/>
      <c r="D2" s="229"/>
      <c r="E2" s="40"/>
      <c r="F2" s="40"/>
      <c r="G2" s="98" t="s">
        <v>186</v>
      </c>
      <c r="I2" s="77"/>
      <c r="J2" s="39"/>
      <c r="K2" s="39"/>
      <c r="M2" s="39"/>
    </row>
    <row r="3" spans="1:20" ht="13">
      <c r="B3" s="34"/>
      <c r="C3" s="33"/>
      <c r="D3" s="34"/>
      <c r="E3" s="35"/>
      <c r="F3" s="35"/>
      <c r="G3" s="35"/>
      <c r="I3" s="77"/>
      <c r="J3" s="39"/>
      <c r="K3" s="39"/>
      <c r="M3" s="39"/>
    </row>
    <row r="4" spans="1:20" s="39" customFormat="1" ht="26">
      <c r="A4" s="36"/>
      <c r="B4" s="37" t="s">
        <v>4</v>
      </c>
      <c r="C4" s="38" t="s">
        <v>94</v>
      </c>
      <c r="D4" s="37" t="s">
        <v>91</v>
      </c>
      <c r="E4" s="37" t="s">
        <v>3</v>
      </c>
      <c r="F4" s="38" t="s">
        <v>92</v>
      </c>
      <c r="G4" s="38" t="s">
        <v>93</v>
      </c>
      <c r="H4" s="32"/>
      <c r="I4" s="77"/>
      <c r="L4" s="32"/>
      <c r="N4" s="32"/>
      <c r="O4" s="32"/>
      <c r="P4" s="32"/>
      <c r="Q4" s="32"/>
      <c r="R4" s="32"/>
      <c r="S4" s="32"/>
      <c r="T4" s="32"/>
    </row>
    <row r="5" spans="1:20" s="39" customFormat="1" ht="13">
      <c r="A5" s="36"/>
      <c r="B5" s="40"/>
      <c r="C5" s="40"/>
      <c r="D5" s="40"/>
      <c r="E5" s="40"/>
      <c r="F5" s="40"/>
      <c r="G5" s="40"/>
      <c r="H5" s="32"/>
      <c r="I5" s="77"/>
      <c r="L5" s="32"/>
      <c r="N5" s="32"/>
      <c r="O5" s="32"/>
      <c r="P5" s="32"/>
      <c r="Q5" s="32"/>
      <c r="R5" s="32"/>
      <c r="S5" s="32"/>
      <c r="T5" s="32"/>
    </row>
    <row r="6" spans="1:20" ht="13">
      <c r="B6" s="226" t="s">
        <v>159</v>
      </c>
      <c r="C6" s="227"/>
      <c r="D6" s="227"/>
      <c r="E6" s="227"/>
      <c r="F6" s="227"/>
      <c r="G6" s="228"/>
      <c r="I6" s="77"/>
      <c r="J6" s="39"/>
      <c r="K6" s="39"/>
      <c r="M6" s="39"/>
    </row>
    <row r="7" spans="1:20" ht="107.5" customHeight="1">
      <c r="B7" s="217" t="str">
        <f>'Preus Unitaris'!B7</f>
        <v>OC01</v>
      </c>
      <c r="C7" s="217" t="str">
        <f>VLOOKUP(B7,'Preus Unitaris'!$B$6:$F$105,2,FALSE)</f>
        <v>ML</v>
      </c>
      <c r="D7" s="14" t="str">
        <f>VLOOKUP(B7,'Preus Unitaris'!$B$6:$F$105,3,FALSE)</f>
        <v>CANALITZACIÓ EN VORERA INCLOENT SUBMINISTRAMENT I INSTAL·LACIÓ DE 1 TUB DE PE D110 mm DE DOBLE CAPA, LLIS A L'INTERIOR I CORRUGAT A L'EXTERIOR, INCLÒS EXCAVACIÓ EN RASA DE 40 x 76 cm  DE PROFUNDITAT, BASE I PROTECCIÓ DE FORMIGÓ HM20, EN VORERES DE PANOT INCLÒS LA SEVA REPOSICIÓ. TOTALMENT EXECUTADA SEGONS PLEC I D'ACORD AMB LES ORDENANCES MUNICIPALS I INDICACIONS PARTICULARS D'ACEFAT.</v>
      </c>
      <c r="E7" s="218">
        <v>16</v>
      </c>
      <c r="F7" s="218">
        <f>VLOOKUP(B7,'Preus Unitaris'!$B$6:$F$105,4,FALSE)</f>
        <v>79.98</v>
      </c>
      <c r="G7" s="218">
        <f t="shared" ref="G7:G23" si="0">ROUND(F7*E7,2)</f>
        <v>1279.68</v>
      </c>
      <c r="I7" s="77"/>
      <c r="J7" s="39"/>
      <c r="K7" s="39"/>
      <c r="M7" s="39"/>
    </row>
    <row r="8" spans="1:20" ht="104" customHeight="1">
      <c r="A8" s="32"/>
      <c r="B8" s="217" t="str">
        <f>'Preus Unitaris'!B8</f>
        <v>OC02</v>
      </c>
      <c r="C8" s="217" t="str">
        <f>VLOOKUP(B8,'Preus Unitaris'!$B$6:$F$105,2,FALSE)</f>
        <v>ML</v>
      </c>
      <c r="D8" s="14" t="str">
        <f>VLOOKUP(B8,'Preus Unitaris'!$B$6:$F$105,3,FALSE)</f>
        <v>CANALITZACIÓ EN VORERA INCLOENT SUBMINISTRAMENT I INSTAL·LACIÓ DE 2 TUBS DE PE D110 mm DE DOBLE CAPA, LLIS A L'INTERIOR I CORRUGAT A L'EXTERIOR, INCLÒS EXCAVACIÓ EN RASA DE 40 x 76 cm  DE PROFUNDITAT, BASE I PROTECCIÓ DE FORMIGÓ HM20, EN VORERES DE PANOT INCLÒS LA SEVA REPOSICIÓ. TOTALMENT EXECUTADA SEGONS PLEC I D'ACORD AMB LES ORDENANCES MUNICIPALS I INDICACIONS PARTICULARS D'ACEFAT.</v>
      </c>
      <c r="E8" s="218">
        <v>30</v>
      </c>
      <c r="F8" s="218">
        <f>VLOOKUP(B8,'Preus Unitaris'!$B$6:$F$105,4,FALSE)</f>
        <v>81.209999999999994</v>
      </c>
      <c r="G8" s="218">
        <f t="shared" si="0"/>
        <v>2436.3000000000002</v>
      </c>
      <c r="I8" s="77"/>
      <c r="J8" s="39"/>
      <c r="K8" s="39"/>
      <c r="M8" s="39"/>
    </row>
    <row r="9" spans="1:20" ht="103" customHeight="1">
      <c r="A9" s="32"/>
      <c r="B9" s="217" t="str">
        <f>'Preus Unitaris'!B9</f>
        <v>OC03</v>
      </c>
      <c r="C9" s="217" t="str">
        <f>VLOOKUP(B9,'Preus Unitaris'!$B$6:$F$105,2,FALSE)</f>
        <v>ML</v>
      </c>
      <c r="D9" s="14" t="str">
        <f>VLOOKUP(B9,'Preus Unitaris'!$B$6:$F$105,3,FALSE)</f>
        <v>CANALITZACIÓ EN CALÇADA INCLÒS SUBMINISTRAMENT I INSTAL·LACIÓ DE 4 TUBS DE PE D110 mm DE DOBLE CAPA, LLIS A L'INTERIOR I CORRUGAT A L'EXTERIOR, INCLÒS EXCAVACIÓ EN RASA DE 60 x 80 cm. DE PROFUNDITAT, BASE I PROTECCIÓ DE FORMIGÓ HM30, EN CALÇADES. TOTALMENT EXECUTADA SEGONS PLEC I D'ACORD AMB LES ORDENANCES MUNICIPALS I INDICACIONS PARTICULARS D'ACEFAT.</v>
      </c>
      <c r="E9" s="218">
        <v>37</v>
      </c>
      <c r="F9" s="218">
        <f>VLOOKUP(B9,'Preus Unitaris'!$B$6:$F$105,4,FALSE)</f>
        <v>258.41000000000003</v>
      </c>
      <c r="G9" s="218">
        <f t="shared" si="0"/>
        <v>9561.17</v>
      </c>
      <c r="I9" s="77"/>
      <c r="J9" s="39"/>
      <c r="K9" s="39"/>
      <c r="M9" s="39"/>
    </row>
    <row r="10" spans="1:20" ht="102" customHeight="1">
      <c r="A10" s="32"/>
      <c r="B10" s="217" t="str">
        <f>'Preus Unitaris'!B10</f>
        <v>OC04</v>
      </c>
      <c r="C10" s="217" t="str">
        <f>VLOOKUP(B10,'Preus Unitaris'!$B$6:$F$105,2,FALSE)</f>
        <v>ML</v>
      </c>
      <c r="D10" s="14" t="str">
        <f>VLOOKUP(B10,'Preus Unitaris'!$B$6:$F$105,3,FALSE)</f>
        <v>CANALITZACIÓ EN VORERA INCLOENT SUBMINISTRAMENT I INSTAL·LACIÓ DE 2 TUBS DE PE D125 mm DE DOBLE CAPA, LLIS A L'INTERIOR I CORRUGAT A L'EXTERIOR, INCLÒS EXCAVACIÓ EN RASA DE 40 x 76 cm DE PROFUNDITAT, BASE I PROTECCIÓ DE FORMIGÓ HM20, EN VORERES DE PANOT INCLÒS LA SEVA REPOSICIÓ. TOTALMENT EXECUTADA SEGONS PLEC I D'ACORD AMB LES ORDENANCES MUNICIPALS I INDICACIONS PARTICULARS D'ACEFAT.</v>
      </c>
      <c r="E10" s="218">
        <v>20</v>
      </c>
      <c r="F10" s="218">
        <f>VLOOKUP(B10,'Preus Unitaris'!$B$6:$F$105,4,FALSE)</f>
        <v>83.139999999999986</v>
      </c>
      <c r="G10" s="218">
        <f t="shared" si="0"/>
        <v>1662.8</v>
      </c>
      <c r="I10" s="77"/>
      <c r="J10" s="39"/>
      <c r="K10" s="39"/>
      <c r="M10" s="39"/>
    </row>
    <row r="11" spans="1:20" ht="29" customHeight="1">
      <c r="A11" s="32"/>
      <c r="B11" s="217" t="str">
        <f>'Preus Unitaris'!B11</f>
        <v>OC05</v>
      </c>
      <c r="C11" s="217" t="str">
        <f>VLOOKUP(B11,'Preus Unitaris'!$B$6:$F$105,2,FALSE)</f>
        <v>ML</v>
      </c>
      <c r="D11" s="14" t="str">
        <f>VLOOKUP(B11,'Preus Unitaris'!$B$6:$F$105,3,FALSE)</f>
        <v>SUPLEMENT PER REALITZACIÓ DE CANALITZACIÓ EN CALÇADA EN FESTIU.</v>
      </c>
      <c r="E11" s="218">
        <f>E9</f>
        <v>37</v>
      </c>
      <c r="F11" s="218">
        <f>VLOOKUP(B11,'Preus Unitaris'!$B$6:$F$105,4,FALSE)</f>
        <v>104.58999999999999</v>
      </c>
      <c r="G11" s="218">
        <f t="shared" si="0"/>
        <v>3869.83</v>
      </c>
      <c r="I11" s="77"/>
      <c r="J11" s="39"/>
      <c r="K11" s="39"/>
      <c r="M11" s="39"/>
    </row>
    <row r="12" spans="1:20" ht="76.5" customHeight="1">
      <c r="A12" s="32"/>
      <c r="B12" s="217" t="str">
        <f>'Preus Unitaris'!B12</f>
        <v>OC06</v>
      </c>
      <c r="C12" s="217" t="str">
        <f>VLOOKUP(B12,'Preus Unitaris'!$B$6:$F$105,2,FALSE)</f>
        <v>UT</v>
      </c>
      <c r="D12" s="14" t="str">
        <f>VLOOKUP(B12,'Preus Unitaris'!$B$6:$F$105,3,FALSE)</f>
        <v>FONAMENT DE FORMIGÓ PER A ARMARI  AMB DOSIFICACIÓ DE 250 KG/m3 I ENCOFRAT CARA VISTA DE DIMENSIONS FINS A 70 x 60 x 50 cm. AMB UN ENCASTAMENT DE 15 cm. I DOS FORATS DE 110 mm. DE DIÀMETRE. TOTALMENT EXECUTAT SEGONS PLEC, INCLOSA OBRA CIVIL NECESSÀRIA I PERNS ANCORATGE.</v>
      </c>
      <c r="E12" s="218">
        <v>2</v>
      </c>
      <c r="F12" s="218">
        <f>VLOOKUP(B12,'Preus Unitaris'!$B$6:$F$105,4,FALSE)</f>
        <v>410</v>
      </c>
      <c r="G12" s="218">
        <f t="shared" si="0"/>
        <v>820</v>
      </c>
      <c r="I12" s="77"/>
      <c r="J12" s="39"/>
      <c r="K12" s="39"/>
      <c r="M12" s="39"/>
    </row>
    <row r="13" spans="1:20" ht="73.5" customHeight="1">
      <c r="A13" s="32"/>
      <c r="B13" s="217" t="str">
        <f>'Preus Unitaris'!B13</f>
        <v>OC07</v>
      </c>
      <c r="C13" s="217" t="str">
        <f>VLOOKUP(B13,'Preus Unitaris'!$B$6:$F$105,2,FALSE)</f>
        <v>UT</v>
      </c>
      <c r="D13" s="14" t="str">
        <f>VLOOKUP(B13,'Preus Unitaris'!$B$6:$F$105,3,FALSE)</f>
        <v>FONAMENT DE FORMIGÓ PER A BÀCUL , AMB DOSIFICACIÓ DE 250 KG/m3, MITJANÇANT UN DAU DE 80 cm. DE COSTAT I 100 cm. DE PROFUNDITAT, INCLÒS PERNS ANCORATGE, COLZE DE CONNEXIÓ AMB TUBULAR. INCLOU DEMOLICIÓ PAVIMENT, EXCAVACIÓ I POSTERIOR REPOSICIÓ. TOTALMENT EXECUTAT.</v>
      </c>
      <c r="E13" s="218">
        <v>1</v>
      </c>
      <c r="F13" s="218">
        <f>VLOOKUP(B13,'Preus Unitaris'!$B$6:$F$105,4,FALSE)</f>
        <v>252.25</v>
      </c>
      <c r="G13" s="218">
        <f t="shared" si="0"/>
        <v>252.25</v>
      </c>
      <c r="I13" s="77"/>
      <c r="J13" s="39"/>
      <c r="K13" s="39"/>
      <c r="M13" s="39"/>
    </row>
    <row r="14" spans="1:20" ht="88.5" customHeight="1">
      <c r="A14" s="32"/>
      <c r="B14" s="217" t="str">
        <f>'Preus Unitaris'!B14</f>
        <v>OC08</v>
      </c>
      <c r="C14" s="217" t="str">
        <f>VLOOKUP(B14,'Preus Unitaris'!$B$6:$F$105,2,FALSE)</f>
        <v>UT</v>
      </c>
      <c r="D14" s="14" t="str">
        <f>VLOOKUP(B14,'Preus Unitaris'!$B$6:$F$105,3,FALSE)</f>
        <v>FONAMENT DE FORMIGÓ PER A COLUMNA FINS A 2400 mm, AMB DOSIFICACIÓ DE 250 KG/m3, MITJANÇANT UN DAU DE 40 cm. DE COSTAT I 60 cm. DE PROFUNDITAT, REBENT PEÇA ESPECIAL D'ANCORATGE, SENSE INCLOURE AQUESTA, INCLÒS COLZE DE CONNEXIÓ AMB TUBULAR. TOTALMENT EXECUTAT SEGONS PLEC.</v>
      </c>
      <c r="E14" s="218">
        <v>4</v>
      </c>
      <c r="F14" s="218">
        <f>VLOOKUP(B14,'Preus Unitaris'!$B$6:$F$105,4,FALSE)</f>
        <v>142.97999999999999</v>
      </c>
      <c r="G14" s="218">
        <f t="shared" si="0"/>
        <v>571.91999999999996</v>
      </c>
      <c r="I14" s="77"/>
      <c r="J14" s="39"/>
      <c r="K14" s="39"/>
      <c r="M14" s="39"/>
    </row>
    <row r="15" spans="1:20" ht="72.5">
      <c r="A15" s="32"/>
      <c r="B15" s="217" t="str">
        <f>'Preus Unitaris'!B16</f>
        <v>OC10</v>
      </c>
      <c r="C15" s="217" t="str">
        <f>VLOOKUP(B15,'Preus Unitaris'!$B$6:$F$105,2,FALSE)</f>
        <v>UT</v>
      </c>
      <c r="D15" s="14" t="str">
        <f>VLOOKUP(B15,'Preus Unitaris'!$B$6:$F$105,3,FALSE)</f>
        <v>PERICÓ DE 60 x 60 cm. PREFABRICAT DE FORMIGÓ O CONSTRUÏT AMB MAONS GERO I FONS DEL MATEIX MATERIAL REBENT EL MARC I LA TAPA CORRESPONENT, INCLOSOS SUBMINISTRAMENT D'AQUESTS. DEMOLICIÓ DE PAVIMENT, EXCAVACIÓ I POSTERIOR REPOSICIÓ. TOTALMENT ACABAT I EXECUTAT SEGONS PLEC.</v>
      </c>
      <c r="E15" s="218">
        <v>5</v>
      </c>
      <c r="F15" s="218">
        <f>VLOOKUP(B15,'Preus Unitaris'!$B$6:$F$105,4,FALSE)</f>
        <v>184.45</v>
      </c>
      <c r="G15" s="218">
        <f t="shared" si="0"/>
        <v>922.25</v>
      </c>
      <c r="I15" s="77"/>
      <c r="J15" s="39"/>
      <c r="K15" s="39"/>
      <c r="M15" s="39"/>
    </row>
    <row r="16" spans="1:20" ht="87">
      <c r="A16" s="32"/>
      <c r="B16" s="217" t="str">
        <f>'Preus Unitaris'!B17</f>
        <v>OC11</v>
      </c>
      <c r="C16" s="217" t="str">
        <f>VLOOKUP(B16,'Preus Unitaris'!$B$6:$F$105,2,FALSE)</f>
        <v>UT</v>
      </c>
      <c r="D16" s="14" t="str">
        <f>VLOOKUP(B16,'Preus Unitaris'!$B$6:$F$105,3,FALSE)</f>
        <v>PERICÓ DE 70 x 70 cm PER TELECOMUNICACIONS, PREFABRICADA DE FORMIGÓ O CONSTRUÏDA AMB MAONS GERO I FONS DEL MATEIX MATERIAL, REBENT EL MARC I LA DOBLE TAPA TRIANGULAR CORRESPONENT, INCLOSOS SUBMINISTRAMENT D'AQUESTS. DEMOLICIÓ PAVIMENT, EXCAVACIÓ I POSTERIOR REPOSICIÓ.TOTALMENT ACABAT I EXECUTAT SEGONS PLEC.</v>
      </c>
      <c r="E16" s="218">
        <v>1</v>
      </c>
      <c r="F16" s="218">
        <f>VLOOKUP(B16,'Preus Unitaris'!$B$6:$F$105,4,FALSE)</f>
        <v>298.62</v>
      </c>
      <c r="G16" s="218">
        <f t="shared" si="0"/>
        <v>298.62</v>
      </c>
      <c r="I16" s="77"/>
      <c r="J16" s="39"/>
      <c r="K16" s="39"/>
      <c r="M16" s="39"/>
    </row>
    <row r="17" spans="1:13" ht="54" customHeight="1">
      <c r="A17" s="32"/>
      <c r="B17" s="217" t="str">
        <f>'Preus Unitaris'!B18</f>
        <v>OC12</v>
      </c>
      <c r="C17" s="217" t="str">
        <f>VLOOKUP(B17,'Preus Unitaris'!$B$6:$F$105,2,FALSE)</f>
        <v>UT</v>
      </c>
      <c r="D17" s="14" t="str">
        <f>VLOOKUP(B17,'Preus Unitaris'!$B$6:$F$105,3,FALSE)</f>
        <v>RECONVERSIÓ PERICÓ DE 40X40 A PERICÓ DE 60X60. INCLOU TREBALLS DE CONSTRUCCIÓ DE L'ESTRUCTURA AMB MAONS, FORMIGÓ I LA TAPA I MARC DE FERRO, AIXÍ COM ELS TREBALLS DE MÀ D'OBRA.</v>
      </c>
      <c r="E17" s="218">
        <v>0</v>
      </c>
      <c r="F17" s="218">
        <f>VLOOKUP(B17,'Preus Unitaris'!$B$6:$F$105,4,FALSE)</f>
        <v>101.65</v>
      </c>
      <c r="G17" s="218">
        <f t="shared" si="0"/>
        <v>0</v>
      </c>
      <c r="I17" s="77"/>
      <c r="J17" s="39"/>
      <c r="K17" s="39"/>
      <c r="M17" s="39"/>
    </row>
    <row r="18" spans="1:13" ht="43.5">
      <c r="A18" s="32"/>
      <c r="B18" s="217" t="str">
        <f>'Preus Unitaris'!B19</f>
        <v>OC13</v>
      </c>
      <c r="C18" s="217" t="str">
        <f>VLOOKUP(B18,'Preus Unitaris'!$B$6:$F$105,2,FALSE)</f>
        <v>UT</v>
      </c>
      <c r="D18" s="14" t="str">
        <f>VLOOKUP(B18,'Preus Unitaris'!$B$6:$F$105,3,FALSE)</f>
        <v>SUBMINISTRAMENT, INSTAL·LACIÓ I CONNEXIÓ DE PLACA DE PRESA DE TERRA DE 500 x 500 x 3 mm EN PERICÓ DE REGISTRE. INCLOSA OBRA CIVIL NECESSÀRIA. TOTALMENT EXECUTAT</v>
      </c>
      <c r="E18" s="218">
        <v>1</v>
      </c>
      <c r="F18" s="218">
        <f>VLOOKUP(B18,'Preus Unitaris'!$B$6:$F$105,4,FALSE)</f>
        <v>55.37</v>
      </c>
      <c r="G18" s="218">
        <f t="shared" si="0"/>
        <v>55.37</v>
      </c>
      <c r="I18" s="77"/>
      <c r="J18" s="39"/>
      <c r="K18" s="39"/>
      <c r="M18" s="39"/>
    </row>
    <row r="19" spans="1:13" ht="14.5">
      <c r="A19" s="32"/>
      <c r="B19" s="217" t="str">
        <f>'Preus Unitaris'!B22</f>
        <v>OC16</v>
      </c>
      <c r="C19" s="217" t="str">
        <f>VLOOKUP(B19,'Preus Unitaris'!$B$6:$F$105,2,FALSE)</f>
        <v>UT</v>
      </c>
      <c r="D19" s="14" t="str">
        <f>VLOOKUP(B19,'Preus Unitaris'!$B$6:$F$105,3,FALSE)</f>
        <v>OBTURACIÓ DE TUBULAR AMB O SENSE CABLES EXISTENTS.</v>
      </c>
      <c r="E19" s="218">
        <v>62</v>
      </c>
      <c r="F19" s="218">
        <f>VLOOKUP(B19,'Preus Unitaris'!$B$6:$F$105,4,FALSE)</f>
        <v>0.62</v>
      </c>
      <c r="G19" s="218">
        <f t="shared" si="0"/>
        <v>38.44</v>
      </c>
      <c r="I19" s="77"/>
      <c r="J19" s="39"/>
      <c r="K19" s="39"/>
      <c r="M19" s="39"/>
    </row>
    <row r="20" spans="1:13" ht="58">
      <c r="A20" s="32"/>
      <c r="B20" s="217" t="str">
        <f>'Preus Unitaris'!B23</f>
        <v>OC17</v>
      </c>
      <c r="C20" s="217" t="str">
        <f>VLOOKUP(B20,'Preus Unitaris'!$B$6:$F$105,2,FALSE)</f>
        <v>UT</v>
      </c>
      <c r="D20" s="14" t="str">
        <f>VLOOKUP(B20,'Preus Unitaris'!$B$6:$F$105,3,FALSE)</f>
        <v>EMBOCADURA DE TUBULARS A PERICÓ REGISTRE EXISTENT, INCLÚS PROTECCIÓ CABLES EXISTENTS, PASSAMURS, SEGELLAT TUBS AMB PARET PERICÓ I ENLLUÏMENT INTERIOR PARET PERICÓ. TOTALMENT EXECUTADA.</v>
      </c>
      <c r="E20" s="218">
        <v>3</v>
      </c>
      <c r="F20" s="218">
        <f>VLOOKUP(B20,'Preus Unitaris'!$B$6:$F$105,4,FALSE)</f>
        <v>59.059999999999995</v>
      </c>
      <c r="G20" s="218">
        <f t="shared" si="0"/>
        <v>177.18</v>
      </c>
      <c r="I20" s="77"/>
      <c r="J20" s="39"/>
      <c r="K20" s="39"/>
      <c r="M20" s="39"/>
    </row>
    <row r="21" spans="1:13" ht="41" customHeight="1">
      <c r="A21" s="32"/>
      <c r="B21" s="217" t="str">
        <f>'Preus Unitaris'!B24</f>
        <v>OC18</v>
      </c>
      <c r="C21" s="217" t="str">
        <f>VLOOKUP(B21,'Preus Unitaris'!$B$6:$F$105,2,FALSE)</f>
        <v>M2</v>
      </c>
      <c r="D21" s="14" t="str">
        <f>VLOOKUP(B21,'Preus Unitaris'!$B$6:$F$105,3,FALSE)</f>
        <v>ARRENCADA I REPOSICIÓ DE LLOSETES DE PANOT DE MORTER COMPRIMIT EN VORERA.  RETIRADA I TRANSPORT DE RUNA A ABOCADOR AUTORITZAT. TOTALMENT EXECUTADA.</v>
      </c>
      <c r="E21" s="218">
        <v>20</v>
      </c>
      <c r="F21" s="218">
        <f>VLOOKUP(B21,'Preus Unitaris'!$B$6:$F$105,4,FALSE)</f>
        <v>107.402</v>
      </c>
      <c r="G21" s="218">
        <f t="shared" si="0"/>
        <v>2148.04</v>
      </c>
      <c r="I21" s="77"/>
      <c r="J21" s="39"/>
      <c r="K21" s="39"/>
      <c r="M21" s="39"/>
    </row>
    <row r="22" spans="1:13" ht="42.5" customHeight="1">
      <c r="A22" s="32"/>
      <c r="B22" s="217" t="str">
        <f>'Preus Unitaris'!B25</f>
        <v>OC19</v>
      </c>
      <c r="C22" s="217" t="str">
        <f>VLOOKUP(B22,'Preus Unitaris'!$B$6:$F$105,2,FALSE)</f>
        <v>M3</v>
      </c>
      <c r="D22" s="14" t="str">
        <f>VLOOKUP(B22,'Preus Unitaris'!$B$6:$F$105,3,FALSE)</f>
        <v>DEMOLICIÓ DE FORMIGÓ AMB MARTELL TRENCADOR, INCLÒS TALL D'ARMADURES AMB SOPLET, RETIRADA I TRANSPORT DE RESIDUS A DEIXALLERIA. TOTALMENT EXECUTADA.</v>
      </c>
      <c r="E22" s="218">
        <v>2</v>
      </c>
      <c r="F22" s="218">
        <f>VLOOKUP(B22,'Preus Unitaris'!$B$6:$F$105,4,FALSE)</f>
        <v>116.58</v>
      </c>
      <c r="G22" s="218">
        <f t="shared" si="0"/>
        <v>233.16</v>
      </c>
      <c r="I22" s="77"/>
      <c r="J22" s="39"/>
      <c r="K22" s="39"/>
      <c r="M22" s="39"/>
    </row>
    <row r="23" spans="1:13" ht="127.5" customHeight="1">
      <c r="A23" s="32"/>
      <c r="B23" s="217" t="str">
        <f>'Preus Unitaris'!B26</f>
        <v>OC20</v>
      </c>
      <c r="C23" s="217" t="str">
        <f>VLOOKUP(B23,'Preus Unitaris'!$B$6:$F$105,2,FALSE)</f>
        <v>UT</v>
      </c>
      <c r="D23" s="14" t="str">
        <f>VLOOKUP(B23,'Preus Unitaris'!$B$6:$F$105,3,FALSE)</f>
        <v>REPARACIÓ CANALITZACIÓ VORERA, MITJANÇANT EXCAVACIÓ, SUBMINISTRAMENT I COL·LOCACIÓ TUB DE PE DE DOBLE CAPA, LLIS A L'INTERIOR I COARRUGAT A L'EXTERIOR DEL MATEIX DIÀMETRE QUE L'EXISTENT, MANEGUET D'ACOBLAMENT, PAS DEL CABLE, COL·LOCACIÓ DE MITJA CANYA, LLIGAT AMB FILFERROS I FORMIGONAT DEL CONJUNT I REPOSICIÓ DE PAVIMENT DE PANOT DE LES MATEIXES CARACTERÍSTIQUES A L'EXISTENT, PER A LLARGADES FINS A 2m, INCLÚS RETIRADA I TRANSPORT DE RESIDUS A DEIXALLERIA. TOTALMENT EXECUTADA.</v>
      </c>
      <c r="E23" s="218">
        <v>5</v>
      </c>
      <c r="F23" s="218">
        <f>VLOOKUP(B23,'Preus Unitaris'!$B$6:$F$105,4,FALSE)</f>
        <v>120.58999999999999</v>
      </c>
      <c r="G23" s="218">
        <f t="shared" si="0"/>
        <v>602.95000000000005</v>
      </c>
      <c r="I23" s="77"/>
      <c r="J23" s="39"/>
      <c r="K23" s="39"/>
      <c r="M23" s="39"/>
    </row>
    <row r="24" spans="1:13" ht="87" customHeight="1">
      <c r="A24" s="32"/>
      <c r="B24" s="217" t="str">
        <f>'Preus Unitaris'!B27</f>
        <v>OC21</v>
      </c>
      <c r="C24" s="217" t="str">
        <f>VLOOKUP(B24,'Preus Unitaris'!$B$6:$F$105,2,FALSE)</f>
        <v>UT</v>
      </c>
      <c r="D24" s="14" t="str">
        <f>VLOOKUP(B24,'Preus Unitaris'!$B$6:$F$105,3,FALSE)</f>
        <v>CALA LOCALITZACIÓ SERVEIS, MITJANÇANT DEMOLICIÓ PAVIMENTS, EXCAVACIÓ MANUAL I POSTERIOR REBLIMENT I REPOSICIÓ DE PAVIMENT DE LES MATEIXES CARACTERÍSTIQUES A L'EXISTENT, PER A LLARGADES FINS A 2m I FINS A 60cm AMPLADA, INCLÚS RETIRADA I TRANSPORT DE RUNA A ABOCADOR AUTORITZAT. TOTALMENT EXECUTADA.</v>
      </c>
      <c r="E24" s="218">
        <v>5</v>
      </c>
      <c r="F24" s="218">
        <f>VLOOKUP(B24,'Preus Unitaris'!$B$6:$F$105,4,FALSE)</f>
        <v>92.29</v>
      </c>
      <c r="G24" s="218">
        <f t="shared" ref="G24:G34" si="1">ROUND(F24*E24,2)</f>
        <v>461.45</v>
      </c>
      <c r="I24" s="77"/>
      <c r="J24" s="39"/>
      <c r="K24" s="39"/>
      <c r="M24" s="39"/>
    </row>
    <row r="25" spans="1:13" ht="18" customHeight="1">
      <c r="A25" s="32"/>
      <c r="B25" s="217" t="str">
        <f>'Preus Unitaris'!B28</f>
        <v>OC22</v>
      </c>
      <c r="C25" s="217" t="str">
        <f>VLOOKUP(B25,'Preus Unitaris'!$B$6:$F$105,2,FALSE)</f>
        <v>ML</v>
      </c>
      <c r="D25" s="14" t="str">
        <f>VLOOKUP(B25,'Preus Unitaris'!$B$6:$F$105,3,FALSE)</f>
        <v>COMPROVACIÓ DE CANALITZACIÓ EXISTENT I PAS DE FIL GUIA</v>
      </c>
      <c r="E25" s="218">
        <v>230</v>
      </c>
      <c r="F25" s="218">
        <f>VLOOKUP(B25,'Preus Unitaris'!$B$6:$F$105,4,FALSE)</f>
        <v>1.2000000000000002</v>
      </c>
      <c r="G25" s="218">
        <f t="shared" si="1"/>
        <v>276</v>
      </c>
      <c r="I25" s="77"/>
      <c r="J25" s="39"/>
      <c r="K25" s="39"/>
      <c r="M25" s="39"/>
    </row>
    <row r="26" spans="1:13" ht="44.5" customHeight="1">
      <c r="A26" s="32"/>
      <c r="B26" s="217" t="str">
        <f>'Preus Unitaris'!B29</f>
        <v>OC23</v>
      </c>
      <c r="C26" s="217" t="str">
        <f>VLOOKUP(B26,'Preus Unitaris'!$B$6:$F$105,2,FALSE)</f>
        <v>UT</v>
      </c>
      <c r="D26" s="14" t="str">
        <f>VLOOKUP(B26,'Preus Unitaris'!$B$6:$F$105,3,FALSE)</f>
        <v>SUBMINISTRAMENT DE PEDRA DE GRANIT GRIS DE 40x40x23 cm CARES VISTES FLAMEJADES, PER GUAL BARCELONA B-120, INCLOU FORAT PER COLUMNA O BÀCUL SI FOS NECESSARI.</v>
      </c>
      <c r="E26" s="218">
        <v>2</v>
      </c>
      <c r="F26" s="218">
        <f>VLOOKUP(B26,'Preus Unitaris'!$B$6:$F$105,4,FALSE)</f>
        <v>133.19999999999999</v>
      </c>
      <c r="G26" s="218">
        <f t="shared" si="1"/>
        <v>266.39999999999998</v>
      </c>
      <c r="I26" s="77"/>
      <c r="J26" s="39"/>
      <c r="K26" s="39"/>
      <c r="M26" s="39"/>
    </row>
    <row r="27" spans="1:13" ht="58">
      <c r="A27" s="32"/>
      <c r="B27" s="217" t="str">
        <f>'Preus Unitaris'!B30</f>
        <v>OC24</v>
      </c>
      <c r="C27" s="217" t="str">
        <f>VLOOKUP(B27,'Preus Unitaris'!$B$6:$F$105,2,FALSE)</f>
        <v>UT</v>
      </c>
      <c r="D27" s="14" t="str">
        <f>VLOOKUP(B27,'Preus Unitaris'!$B$6:$F$105,3,FALSE)</f>
        <v>ARRENCADA I REPOSICIÓ (SENSE SUBMINISTRAMENT) DE PEDRA DE GRANIT GRIS DE 40x40x23 cm CARES VISTES FLAMEJADES, PER GUAL BARCELONA B-120, INCLOU FORAT PER COLUMNA O BÀCUL SI FOS NECESSARI.</v>
      </c>
      <c r="E27" s="218">
        <v>2</v>
      </c>
      <c r="F27" s="218">
        <f>VLOOKUP(B27,'Preus Unitaris'!$B$6:$F$105,4,FALSE)</f>
        <v>25.84</v>
      </c>
      <c r="G27" s="218">
        <f t="shared" si="1"/>
        <v>51.68</v>
      </c>
      <c r="I27" s="77"/>
      <c r="J27" s="39"/>
      <c r="K27" s="39"/>
      <c r="M27" s="39"/>
    </row>
    <row r="28" spans="1:13" ht="43.5">
      <c r="A28" s="32"/>
      <c r="B28" s="217" t="str">
        <f>'Preus Unitaris'!B31</f>
        <v>OC25</v>
      </c>
      <c r="C28" s="217" t="str">
        <f>VLOOKUP(B28,'Preus Unitaris'!$B$6:$F$105,2,FALSE)</f>
        <v>UT</v>
      </c>
      <c r="D28" s="14" t="str">
        <f>VLOOKUP(B28,'Preus Unitaris'!$B$6:$F$105,3,FALSE)</f>
        <v>SUBMINISTRAMENT DE PEDRA DE GRANIT GRIS DE 40x121,8x6 cm CARES VISTES FLAMEJADES, PER GUAL BARCELONA B-120, INCLOU TALLAT PER PERICÓ SI FOS NECESSARI.</v>
      </c>
      <c r="E28" s="218">
        <v>2</v>
      </c>
      <c r="F28" s="218">
        <f>VLOOKUP(B28,'Preus Unitaris'!$B$6:$F$105,4,FALSE)</f>
        <v>286.10000000000002</v>
      </c>
      <c r="G28" s="218">
        <f t="shared" si="1"/>
        <v>572.20000000000005</v>
      </c>
      <c r="I28" s="77"/>
      <c r="J28" s="39"/>
      <c r="K28" s="39"/>
      <c r="M28" s="39"/>
    </row>
    <row r="29" spans="1:13" ht="52.5" customHeight="1">
      <c r="A29" s="32"/>
      <c r="B29" s="217" t="str">
        <f>'Preus Unitaris'!B32</f>
        <v>OC26</v>
      </c>
      <c r="C29" s="217" t="str">
        <f>VLOOKUP(B29,'Preus Unitaris'!$B$6:$F$105,2,FALSE)</f>
        <v>UT</v>
      </c>
      <c r="D29" s="14" t="str">
        <f>VLOOKUP(B29,'Preus Unitaris'!$B$6:$F$105,3,FALSE)</f>
        <v>ARRENCADA I REPOSICIÓ (SENSE SUBMINISTRAMENT) DE PEDRA DE GRANIT GRIS DE 40x121,8x6 cm CARES VISTES FLAMEJADES, PER GUAL BARCELONA B-120, INCLOU TALLAT PER PERICÓ SI FOS NECESSARI.</v>
      </c>
      <c r="E29" s="218">
        <v>8</v>
      </c>
      <c r="F29" s="218">
        <f>VLOOKUP(B29,'Preus Unitaris'!$B$6:$F$105,4,FALSE)</f>
        <v>25.84</v>
      </c>
      <c r="G29" s="218">
        <f t="shared" si="1"/>
        <v>206.72</v>
      </c>
      <c r="I29" s="77"/>
      <c r="J29" s="39"/>
      <c r="K29" s="39"/>
      <c r="M29" s="39"/>
    </row>
    <row r="30" spans="1:13" ht="52.5" customHeight="1">
      <c r="A30" s="32"/>
      <c r="B30" s="217" t="str">
        <f>'Preus Unitaris'!B34</f>
        <v>OC28</v>
      </c>
      <c r="C30" s="217" t="str">
        <f>VLOOKUP(B30,'Preus Unitaris'!$B$6:$F$105,2,FALSE)</f>
        <v>UT</v>
      </c>
      <c r="D30" s="14" t="str">
        <f>VLOOKUP(B30,'Preus Unitaris'!$B$6:$F$105,3,FALSE)</f>
        <v>SUBMINISTRAMENT I INSTAL·LACIÓ DE PILONA DE PLÀSTIC AMB BANDA REFLECTANT DE COLOR VERD O BLAU AMB ALÇADA LLIURE DE 750 MM I 200 MM DE DIÀMETRE. TOTALMENT EXECUTAT.</v>
      </c>
      <c r="E30" s="218">
        <v>7</v>
      </c>
      <c r="F30" s="218">
        <f>VLOOKUP(B30,'Preus Unitaris'!$B$6:$F$105,4,FALSE)</f>
        <v>49.75</v>
      </c>
      <c r="G30" s="218">
        <f t="shared" si="1"/>
        <v>348.25</v>
      </c>
      <c r="I30" s="77"/>
      <c r="J30" s="39"/>
      <c r="K30" s="39"/>
      <c r="M30" s="39"/>
    </row>
    <row r="31" spans="1:13" ht="35.5" customHeight="1">
      <c r="A31" s="32"/>
      <c r="B31" s="217" t="str">
        <f>'Preus Unitaris'!B36</f>
        <v>OC30</v>
      </c>
      <c r="C31" s="217" t="str">
        <f>VLOOKUP(B31,'Preus Unitaris'!$B$6:$F$105,2,FALSE)</f>
        <v>UT</v>
      </c>
      <c r="D31" s="14" t="str">
        <f>VLOOKUP(B31,'Preus Unitaris'!$B$6:$F$105,3,FALSE)</f>
        <v>ARRENCADA I REPOSICIÓ (SENSE SUBMINISTRAMENT) DE CONJUNT DE COIXÍ REDUCTOR DE VELOCITAT. TOTALMENT EXECUTADA.</v>
      </c>
      <c r="E31" s="218">
        <v>2</v>
      </c>
      <c r="F31" s="218">
        <f>VLOOKUP(B31,'Preus Unitaris'!$B$6:$F$105,4,FALSE)</f>
        <v>296</v>
      </c>
      <c r="G31" s="218">
        <f t="shared" si="1"/>
        <v>592</v>
      </c>
      <c r="I31" s="77"/>
      <c r="J31" s="39"/>
      <c r="K31" s="39"/>
      <c r="M31" s="39"/>
    </row>
    <row r="32" spans="1:13" ht="86.5" customHeight="1">
      <c r="A32" s="32"/>
      <c r="B32" s="217" t="str">
        <f>'Preus Unitaris'!B37</f>
        <v>OC31</v>
      </c>
      <c r="C32" s="217" t="str">
        <f>VLOOKUP(B32,'Preus Unitaris'!$B$6:$F$105,2,FALSE)</f>
        <v>UT</v>
      </c>
      <c r="D32" s="14" t="str">
        <f>VLOOKUP(B32,'Preus Unitaris'!$B$6:$F$105,3,FALSE)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32" s="218">
        <v>1</v>
      </c>
      <c r="F32" s="218">
        <f>VLOOKUP(B32,'Preus Unitaris'!$B$6:$F$105,4,FALSE)</f>
        <v>235</v>
      </c>
      <c r="G32" s="218">
        <f t="shared" si="1"/>
        <v>235</v>
      </c>
      <c r="I32" s="77"/>
      <c r="J32" s="39"/>
      <c r="K32" s="39"/>
      <c r="M32" s="39"/>
    </row>
    <row r="33" spans="1:13" ht="29">
      <c r="A33" s="32"/>
      <c r="B33" s="217" t="str">
        <f>'Preus Unitaris'!B38</f>
        <v>OC32</v>
      </c>
      <c r="C33" s="217" t="str">
        <f>VLOOKUP(B33,'Preus Unitaris'!$B$6:$F$105,2,FALSE)</f>
        <v>ML</v>
      </c>
      <c r="D33" s="14" t="str">
        <f>VLOOKUP(B33,'Preus Unitaris'!$B$6:$F$105,3,FALSE)</f>
        <v>SUPLEMENT PER REALITZACIÓ DE CANALITZACIÓ EN VORERA DE PAVIMENT ESPECIAL, TIPUS GRANIT, LLAMBORDES O SIMILARS</v>
      </c>
      <c r="E33" s="218">
        <v>1</v>
      </c>
      <c r="F33" s="218">
        <f>VLOOKUP(B33,'Preus Unitaris'!$B$6:$F$105,4,FALSE)</f>
        <v>25.97</v>
      </c>
      <c r="G33" s="218">
        <f t="shared" si="1"/>
        <v>25.97</v>
      </c>
      <c r="I33" s="77"/>
      <c r="J33" s="39"/>
      <c r="K33" s="39"/>
      <c r="M33" s="39"/>
    </row>
    <row r="34" spans="1:13" ht="85" customHeight="1">
      <c r="A34" s="32"/>
      <c r="B34" s="217" t="str">
        <f>'Preus Unitaris'!B39</f>
        <v>OC33</v>
      </c>
      <c r="C34" s="217" t="str">
        <f>VLOOKUP(B34,'Preus Unitaris'!$B$6:$F$105,2,FALSE)</f>
        <v>UT</v>
      </c>
      <c r="D34" s="14" t="str">
        <f>VLOOKUP(B34,'Preus Unitaris'!$B$6:$F$105,3,FALSE)</f>
        <v xml:space="preserve">PERICÓ DE 60 x 60 cm. PREFABRICAT DE FORMIGÓ O CONSTRUÏT AMB MAONS GERO I FONS DEL MATEIX MATERIAL REBENT EL MARC I LA TAPA  CLASSE C-250 PER 25 TONELADES DE CARGA DE ROTURA, CUMPLEIX NORMA EN 124, INCLOSOS SUBMINISTRAMENT D'AQUESTS. DEMOLICIÓ DE PAVIMENT, EXCAVACIÓ I POSTERIOR REPOSICIÓ. TOTALMENT ACABAT I EXECUTAT SEGONS PLEC.     </v>
      </c>
      <c r="E34" s="218">
        <v>1</v>
      </c>
      <c r="F34" s="218">
        <f>VLOOKUP(B34,'Preus Unitaris'!$B$6:$F$105,4,FALSE)</f>
        <v>304.87</v>
      </c>
      <c r="G34" s="218">
        <f t="shared" si="1"/>
        <v>304.87</v>
      </c>
      <c r="I34" s="77"/>
      <c r="J34" s="39"/>
      <c r="K34" s="39"/>
      <c r="M34" s="39"/>
    </row>
    <row r="35" spans="1:13" ht="61.5" customHeight="1">
      <c r="A35" s="32"/>
      <c r="B35" s="217" t="str">
        <f>'Preus Unitaris'!B40</f>
        <v>OC34</v>
      </c>
      <c r="C35" s="217" t="str">
        <f>VLOOKUP(B35,'Preus Unitaris'!$B$6:$F$106,2,FALSE)</f>
        <v>PAJ</v>
      </c>
      <c r="D35" s="14" t="str">
        <f>VLOOKUP(B35,'Preus Unitaris'!$B$6:$F$106,3,FALSE)</f>
        <v>PARTIDA ALÇADA A JUSTIFICAR EXCECESSOS D'AMIDAMENT, AJUSTS DE PALETA, IMPREVISTOS DURANT L'EXECUCIÓ DELS TREBALLS D'OBRA CIVIL AMB SERVEIS AFECTATS, ACCESSOS I ELEMENTS DE VENTILACIÓ. CRUÏLLA C/CARDENAL REIG-C/POBLET.</v>
      </c>
      <c r="E35" s="218">
        <v>1</v>
      </c>
      <c r="F35" s="218">
        <f>VLOOKUP(B35,'Preus Unitaris'!$B$6:$F$105,4,FALSE)</f>
        <v>843.38</v>
      </c>
      <c r="G35" s="218">
        <v>843.38</v>
      </c>
      <c r="I35" s="77"/>
      <c r="J35" s="39"/>
      <c r="K35" s="39"/>
      <c r="M35" s="39"/>
    </row>
    <row r="36" spans="1:13" ht="14.5">
      <c r="A36" s="32"/>
      <c r="B36" s="78"/>
      <c r="C36" s="79"/>
      <c r="D36" s="219" t="s">
        <v>266</v>
      </c>
      <c r="E36" s="81"/>
      <c r="F36" s="81"/>
      <c r="G36" s="220">
        <f>SUM(G7:G35)</f>
        <v>29113.88</v>
      </c>
      <c r="I36" s="77"/>
      <c r="J36" s="39"/>
      <c r="K36" s="39"/>
      <c r="M36" s="39"/>
    </row>
    <row r="37" spans="1:13" ht="13">
      <c r="A37" s="32"/>
      <c r="B37" s="174"/>
      <c r="D37" s="95"/>
      <c r="G37" s="175"/>
      <c r="I37" s="77"/>
      <c r="J37" s="39"/>
      <c r="K37" s="39"/>
      <c r="M37" s="39"/>
    </row>
    <row r="38" spans="1:13" ht="13">
      <c r="A38" s="32"/>
      <c r="B38" s="176"/>
      <c r="C38" s="33"/>
      <c r="D38" s="44"/>
      <c r="E38" s="35"/>
      <c r="F38" s="35"/>
      <c r="G38" s="177"/>
      <c r="I38" s="77"/>
      <c r="J38" s="39"/>
      <c r="K38" s="39"/>
      <c r="M38" s="39"/>
    </row>
    <row r="39" spans="1:13" ht="13">
      <c r="A39" s="32"/>
      <c r="B39" s="226" t="s">
        <v>22</v>
      </c>
      <c r="C39" s="227"/>
      <c r="D39" s="227"/>
      <c r="E39" s="227"/>
      <c r="F39" s="227"/>
      <c r="G39" s="228"/>
      <c r="I39" s="77"/>
      <c r="J39" s="39"/>
      <c r="K39" s="39"/>
      <c r="M39" s="39"/>
    </row>
    <row r="40" spans="1:13" ht="72.5">
      <c r="A40" s="32"/>
      <c r="B40" s="217" t="str">
        <f>'Preus Unitaris'!B46</f>
        <v>IS02</v>
      </c>
      <c r="C40" s="217" t="str">
        <f>VLOOKUP(B40,'Preus Unitaris'!$B$6:$F$105,2,FALSE)</f>
        <v>UT</v>
      </c>
      <c r="D40" s="14" t="str">
        <f>VLOOKUP(B40,'Preus Unitaris'!$B$6:$F$105,3,FALSE)</f>
        <v>SUBMINISTRAMENT I INSTAL·LACIÓ DE SEMÀFOR PER A VIANANTS Vlnv 12/200 AMB DISPOSITIU PER INVIDENTS I ÒPTIQUES DE TECNOLOGIA LED DE QUALSEVOL COLOR I TIPUS NORMAL, PPC, BICI, BUS, MIXTE, ETC. MODEL CLÀSSIC O BARCELONA AMB ÀNIMA D'ALUMINI.</v>
      </c>
      <c r="E40" s="221">
        <v>6</v>
      </c>
      <c r="F40" s="218">
        <f>VLOOKUP(B40,'Preus Unitaris'!$B$6:$F$105,4,FALSE)</f>
        <v>553.73</v>
      </c>
      <c r="G40" s="218">
        <f t="shared" ref="G40:G53" si="2">ROUND(F40*E40,2)</f>
        <v>3322.38</v>
      </c>
      <c r="I40" s="77"/>
      <c r="J40" s="39"/>
      <c r="K40" s="39"/>
      <c r="M40" s="39"/>
    </row>
    <row r="41" spans="1:13" ht="55" customHeight="1">
      <c r="A41" s="32"/>
      <c r="B41" s="217" t="str">
        <f>'Preus Unitaris'!B47</f>
        <v>IS03</v>
      </c>
      <c r="C41" s="217" t="str">
        <f>VLOOKUP(B41,'Preus Unitaris'!$B$6:$F$105,2,FALSE)</f>
        <v>UT</v>
      </c>
      <c r="D41" s="14" t="str">
        <f>VLOOKUP(B41,'Preus Unitaris'!$B$6:$F$105,3,FALSE)</f>
        <v>SUBMINISTRAMENT I INSTAL·LACIÓ DE SEMÀFOR 13/200 AMB ÒPTIQUES DE TECNOLOGIA LED DE QUALSEVOL COLOR I TIPUS NORMAL, BICI, BUS, MIXTE, ETC. MODEL CLÀSSIC O BARCELONA AMB ÀNIMA D'ALUMINI.</v>
      </c>
      <c r="E41" s="221">
        <v>5</v>
      </c>
      <c r="F41" s="218">
        <f>VLOOKUP(B41,'Preus Unitaris'!$B$6:$F$105,4,FALSE)</f>
        <v>861.34999999999991</v>
      </c>
      <c r="G41" s="218">
        <f t="shared" si="2"/>
        <v>4306.75</v>
      </c>
      <c r="I41" s="77"/>
      <c r="J41" s="39"/>
      <c r="K41" s="39"/>
      <c r="M41" s="39"/>
    </row>
    <row r="42" spans="1:13" ht="44.5" customHeight="1">
      <c r="A42" s="32"/>
      <c r="B42" s="217" t="str">
        <f>'Preus Unitaris'!B48</f>
        <v>IS04</v>
      </c>
      <c r="C42" s="217" t="str">
        <f>VLOOKUP(B42,'Preus Unitaris'!$B$6:$F$105,2,FALSE)</f>
        <v>UT</v>
      </c>
      <c r="D42" s="14" t="str">
        <f>VLOOKUP(B42,'Preus Unitaris'!$B$6:$F$105,3,FALSE)</f>
        <v>SUBMINISTRAMENT I INSTAL·LACIÓ DE SISTEMA PER A INVIDENTS COMPLET AMB ACTUACIÓ PER COMANDAMENT A DISTÀNICA MODEL BARCELONA (CIBERPAS).</v>
      </c>
      <c r="E42" s="221">
        <v>6</v>
      </c>
      <c r="F42" s="218">
        <f>VLOOKUP(B42,'Preus Unitaris'!$B$6:$F$105,4,FALSE)</f>
        <v>153.81</v>
      </c>
      <c r="G42" s="218">
        <f t="shared" si="2"/>
        <v>922.86</v>
      </c>
      <c r="I42" s="77"/>
      <c r="J42" s="39"/>
      <c r="K42" s="39"/>
      <c r="M42" s="39"/>
    </row>
    <row r="43" spans="1:13" ht="29">
      <c r="A43" s="32"/>
      <c r="B43" s="217" t="str">
        <f>'Preus Unitaris'!B52</f>
        <v>IS08</v>
      </c>
      <c r="C43" s="217" t="str">
        <f>VLOOKUP(B43,'Preus Unitaris'!$B$6:$F$105,2,FALSE)</f>
        <v>UT</v>
      </c>
      <c r="D43" s="14" t="str">
        <f>VLOOKUP(B43,'Preus Unitaris'!$B$6:$F$105,3,FALSE)</f>
        <v>SUPLEMENT PER INSTAL·LACIÓ DE SEMÀFOR A ALÇADA SUPERIOR A 4 m.</v>
      </c>
      <c r="E43" s="221">
        <v>1</v>
      </c>
      <c r="F43" s="218">
        <f>VLOOKUP(B43,'Preus Unitaris'!$B$6:$F$105,4,FALSE)</f>
        <v>61.529999999999994</v>
      </c>
      <c r="G43" s="218">
        <f t="shared" si="2"/>
        <v>61.53</v>
      </c>
      <c r="I43" s="77"/>
      <c r="J43" s="39"/>
      <c r="K43" s="39"/>
      <c r="M43" s="39"/>
    </row>
    <row r="44" spans="1:13" ht="58">
      <c r="A44" s="32"/>
      <c r="B44" s="217" t="str">
        <f>'Preus Unitaris'!B54</f>
        <v>IS10</v>
      </c>
      <c r="C44" s="217" t="str">
        <f>VLOOKUP(B44,'Preus Unitaris'!$B$6:$F$105,2,FALSE)</f>
        <v>UT</v>
      </c>
      <c r="D44" s="14" t="str">
        <f>VLOOKUP(B44,'Preus Unitaris'!$B$6:$F$105,3,FALSE)</f>
        <v>SUBMINISTRAMENT I INSTAL·LACIÓ COLUMNA POLIÈSTER-FIBRA DE VIDRE DE 2,40 m D'ALTURA ÚTIL, 100 mm DE DIÀMETRE AMB UN ESPESSOR NORMAL i 35 cm D'EMPOTRAMENT SENSE INCLOURE PEÇA TAPAJUNTES.</v>
      </c>
      <c r="E44" s="221">
        <v>4</v>
      </c>
      <c r="F44" s="218">
        <f>VLOOKUP(B44,'Preus Unitaris'!$B$6:$F$105,4,FALSE)</f>
        <v>135.35999999999999</v>
      </c>
      <c r="G44" s="218">
        <f t="shared" si="2"/>
        <v>541.44000000000005</v>
      </c>
      <c r="I44" s="77"/>
      <c r="J44" s="39"/>
      <c r="K44" s="39"/>
      <c r="M44" s="39"/>
    </row>
    <row r="45" spans="1:13" ht="72.5">
      <c r="A45" s="32"/>
      <c r="B45" s="217" t="str">
        <f>'Preus Unitaris'!B55</f>
        <v>IS11</v>
      </c>
      <c r="C45" s="217" t="str">
        <f>VLOOKUP(B45,'Preus Unitaris'!$B$6:$F$105,2,FALSE)</f>
        <v>UT</v>
      </c>
      <c r="D45" s="14" t="str">
        <f>VLOOKUP(B45,'Preus Unitaris'!$B$6:$F$105,3,FALSE)</f>
        <v>SUBMINISTRAMENT I INSTAL·LACIÓ BÀCUL D'ACER GALVANITZAT DE 6 m D' ALTURA ÚTIL, AMB UN BRAÇ DE 4,50 m I 190 mm DE DIÀMETRE INICIAL, AMB UN ESPESSOR DE 3 mm REFORÇAT A LA BASE AMB 4 mm FINS A SOBRE DE LA PORTA. INCLÚS PUNTA DE BÀCUL FINS A 3 m. (MODEL HOMOLOGAT). TOTALMENT MUNTAT.</v>
      </c>
      <c r="E45" s="221">
        <v>1</v>
      </c>
      <c r="F45" s="218">
        <f>VLOOKUP(B45,'Preus Unitaris'!$B$6:$F$105,4,FALSE)</f>
        <v>618.25000000000011</v>
      </c>
      <c r="G45" s="218">
        <f t="shared" si="2"/>
        <v>618.25</v>
      </c>
      <c r="I45" s="77"/>
      <c r="J45" s="39"/>
      <c r="K45" s="39"/>
      <c r="M45" s="39"/>
    </row>
    <row r="46" spans="1:13" ht="43.5">
      <c r="A46" s="32"/>
      <c r="B46" s="217" t="str">
        <f>'Preus Unitaris'!B56</f>
        <v>IS12</v>
      </c>
      <c r="C46" s="217" t="str">
        <f>VLOOKUP(B46,'Preus Unitaris'!$B$6:$F$105,2,FALSE)</f>
        <v>UT</v>
      </c>
      <c r="D46" s="14" t="str">
        <f>VLOOKUP(B46,'Preus Unitaris'!$B$6:$F$105,3,FALSE)</f>
        <v>SUBMINISTRAMENT I INSTAL·LACIÓ DE SUPORT DE 150 mm DE SORTINT PER A SUSTENTACIÓ D'UN SEMÀFOR MODEL CLÀSSIC O BARCELONA</v>
      </c>
      <c r="E46" s="221">
        <v>5</v>
      </c>
      <c r="F46" s="218">
        <f>VLOOKUP(B46,'Preus Unitaris'!$B$6:$F$105,4,FALSE)</f>
        <v>43.34</v>
      </c>
      <c r="G46" s="218">
        <f t="shared" si="2"/>
        <v>216.7</v>
      </c>
      <c r="I46" s="77"/>
      <c r="J46" s="39"/>
      <c r="K46" s="39"/>
      <c r="M46" s="39"/>
    </row>
    <row r="47" spans="1:13" ht="29">
      <c r="A47" s="32"/>
      <c r="B47" s="217" t="str">
        <f>'Preus Unitaris'!B57</f>
        <v>IS13</v>
      </c>
      <c r="C47" s="217" t="str">
        <f>VLOOKUP(B47,'Preus Unitaris'!$B$6:$F$105,2,FALSE)</f>
        <v>UT</v>
      </c>
      <c r="D47" s="14" t="str">
        <f>VLOOKUP(B47,'Preus Unitaris'!$B$6:$F$105,3,FALSE)</f>
        <v>SUBMINISTRAMENT I INSTAL·LACIÓ DE SUPORT DOBLE PER A SUSTENTACIÓ DE DOS SEMÀFORS MODEL CLÀSSIC O BARCELONA</v>
      </c>
      <c r="E47" s="221">
        <v>1</v>
      </c>
      <c r="F47" s="218">
        <f>VLOOKUP(B47,'Preus Unitaris'!$B$6:$F$105,4,FALSE)</f>
        <v>60.67</v>
      </c>
      <c r="G47" s="218">
        <f t="shared" si="2"/>
        <v>60.67</v>
      </c>
      <c r="I47" s="77"/>
      <c r="J47" s="39"/>
      <c r="K47" s="39"/>
      <c r="M47" s="39"/>
    </row>
    <row r="48" spans="1:13" ht="29">
      <c r="A48" s="32"/>
      <c r="B48" s="217" t="str">
        <f>'Preus Unitaris'!B58</f>
        <v>IS14</v>
      </c>
      <c r="C48" s="217" t="str">
        <f>VLOOKUP(B48,'Preus Unitaris'!$B$6:$F$105,2,FALSE)</f>
        <v>UT</v>
      </c>
      <c r="D48" s="14" t="str">
        <f>VLOOKUP(B48,'Preus Unitaris'!$B$6:$F$105,3,FALSE)</f>
        <v>SUBMINISTRAMENT I INSTAL·LACIÓ DE BAIXANT DE BÀCUL PER SEMÀFOR MODEL CLÀSSIC O BARCELONA.</v>
      </c>
      <c r="E48" s="221">
        <v>1</v>
      </c>
      <c r="F48" s="218">
        <f>VLOOKUP(B48,'Preus Unitaris'!$B$6:$F$105,4,FALSE)</f>
        <v>22.88</v>
      </c>
      <c r="G48" s="218">
        <f t="shared" si="2"/>
        <v>22.88</v>
      </c>
      <c r="I48" s="77"/>
      <c r="J48" s="39"/>
      <c r="K48" s="39"/>
      <c r="M48" s="39"/>
    </row>
    <row r="49" spans="1:13" ht="28.5" customHeight="1">
      <c r="A49" s="32"/>
      <c r="B49" s="217" t="str">
        <f>'Preus Unitaris'!B59</f>
        <v>IS15</v>
      </c>
      <c r="C49" s="217" t="str">
        <f>VLOOKUP(B49,'Preus Unitaris'!$B$6:$F$105,2,FALSE)</f>
        <v>UT</v>
      </c>
      <c r="D49" s="14" t="str">
        <f>VLOOKUP(B49,'Preus Unitaris'!$B$6:$F$105,3,FALSE)</f>
        <v>SUBMINISTRAMENT I INSTAL·LACIÓ DE CASQUET METÀL·LIC DE SEMÀFOR S9 PER ACOPLAMENT DE SENYALITZACIÓ VERTICAL.</v>
      </c>
      <c r="E49" s="221">
        <v>2</v>
      </c>
      <c r="F49" s="218">
        <f>VLOOKUP(B49,'Preus Unitaris'!$B$6:$F$105,4,FALSE)</f>
        <v>19.829999999999998</v>
      </c>
      <c r="G49" s="218">
        <f t="shared" si="2"/>
        <v>39.659999999999997</v>
      </c>
      <c r="I49" s="77"/>
      <c r="J49" s="39"/>
      <c r="K49" s="39"/>
      <c r="M49" s="39"/>
    </row>
    <row r="50" spans="1:13" ht="62.5" customHeight="1">
      <c r="A50" s="32"/>
      <c r="B50" s="217" t="str">
        <f>'Preus Unitaris'!B60</f>
        <v>IS16</v>
      </c>
      <c r="C50" s="217" t="str">
        <f>VLOOKUP(B50,'Preus Unitaris'!$B$6:$F$105,2,FALSE)</f>
        <v>UT</v>
      </c>
      <c r="D50" s="14" t="str">
        <f>VLOOKUP(B50,'Preus Unitaris'!$B$6:$F$105,3,FALSE)</f>
        <v>SUBMINISTRAMENT I INSTAL·LACIÓ DE REGULADOR SEMAFÒRIC AMB CAPACITAT DE FINS A 32 GRUPS, SEGONS ESPECIFICACIONS I PROTOCOL AJUNTAMENT BARCELONA. INCLÚS ARMARI AMB COLOR ESTÀNDARD RAL 9007 TOTALMENT EQUIPAT I POSAT EN MARXA.</v>
      </c>
      <c r="E50" s="221">
        <v>1</v>
      </c>
      <c r="F50" s="218">
        <f>VLOOKUP(B50,'Preus Unitaris'!$B$6:$F$105,4,FALSE)</f>
        <v>5948.25</v>
      </c>
      <c r="G50" s="218">
        <f t="shared" si="2"/>
        <v>5948.25</v>
      </c>
      <c r="I50" s="77"/>
      <c r="J50" s="39"/>
      <c r="K50" s="39"/>
      <c r="M50" s="39"/>
    </row>
    <row r="51" spans="1:13" ht="43.5">
      <c r="A51" s="32"/>
      <c r="B51" s="217" t="str">
        <f>'Preus Unitaris'!B61</f>
        <v>IS17</v>
      </c>
      <c r="C51" s="217" t="str">
        <f>VLOOKUP(B51,'Preus Unitaris'!$B$6:$F$105,2,FALSE)</f>
        <v>UT</v>
      </c>
      <c r="D51" s="14" t="str">
        <f>VLOOKUP(B51,'Preus Unitaris'!$B$6:$F$105,3,FALSE)</f>
        <v>SUBMINISTRAMENT I INSTAL·LACIÓ DE CARTA DE SORTIDES PER 2 GRUPS, SEGONS ESPECIFICACIONS I PROTOCOL AJUNTAMENT BARCELONA.</v>
      </c>
      <c r="E51" s="221">
        <v>3</v>
      </c>
      <c r="F51" s="218">
        <f>VLOOKUP(B51,'Preus Unitaris'!$B$6:$F$105,4,FALSE)</f>
        <v>236.89999999999998</v>
      </c>
      <c r="G51" s="218">
        <f t="shared" si="2"/>
        <v>710.7</v>
      </c>
      <c r="I51" s="77"/>
      <c r="J51" s="39"/>
      <c r="K51" s="39"/>
      <c r="M51" s="39"/>
    </row>
    <row r="52" spans="1:13" ht="87" customHeight="1">
      <c r="A52" s="32"/>
      <c r="B52" s="217" t="str">
        <f>'Preus Unitaris'!B62</f>
        <v>IS22</v>
      </c>
      <c r="C52" s="217" t="str">
        <f>VLOOKUP(B52,'Preus Unitaris'!$B$6:$F$105,2,FALSE)</f>
        <v>UT</v>
      </c>
      <c r="D52" s="14" t="str">
        <f>VLOOKUP(B52,'Preus Unitaris'!$B$6:$F$105,3,FALSE)</f>
        <v>SUBMINISTRAMENT i INSTAL·LACIÓ DE SAI ON LINE FINS A 1500 VA PER REGULADOR SEMAFÒRIC, AMB CAPACITAT D'INCORPORAR BATERIES EXTERNES ADDICIONALS PER GARATIR UNA AUTONOMIA DE FUNCIONAMENT DE LA CRUÏLLA DE COM A MÍNIM DUES HORES, SEGONS ESPECIFICACIONS AJUNTAMENT. INCLOSES LES BATERIES. INCLÚS ARMARI TOTALMENT EQUIPAT I POSAT EN MARXA.</v>
      </c>
      <c r="E52" s="221">
        <v>0</v>
      </c>
      <c r="F52" s="218">
        <f>VLOOKUP(B52,'Preus Unitaris'!$B$6:$F$105,4,FALSE)</f>
        <v>3190.43</v>
      </c>
      <c r="G52" s="218">
        <f t="shared" si="2"/>
        <v>0</v>
      </c>
      <c r="I52" s="77"/>
      <c r="J52" s="39"/>
      <c r="K52" s="39"/>
      <c r="M52" s="39"/>
    </row>
    <row r="53" spans="1:13" ht="75.5" customHeight="1">
      <c r="A53" s="32"/>
      <c r="B53" s="217" t="str">
        <f>'Preus Unitaris'!B64</f>
        <v>IS24</v>
      </c>
      <c r="C53" s="217" t="str">
        <f>VLOOKUP(B53,'Preus Unitaris'!$B$6:$F$107,2,FALSE)</f>
        <v>UT</v>
      </c>
      <c r="D53" s="14" t="str">
        <f>VLOOKUP(B53,'Preus Unitaris'!$B$6:$F$105,3,FALSE)</f>
        <v>CONFECCIÓ DE LA PROGRAMACIÓ DEL REGULACIÓ DE LA CRUÏLLA, DOCUMENTACIÓ, CÀRREGA, PROVES I POSADA EN MARXA, I INTEGRACIÓ EN EL SISTEMA DE GESTIÓ SEMAFÒRICA DE L CIUTAT EN EL CGMU, D'ACORD A LES DIRECTRIUS I INSTRUCCIONS DONADES PEL DEPARTAMENT DE REGULACIÓ - MOBILITAT.</v>
      </c>
      <c r="E53" s="221">
        <v>1</v>
      </c>
      <c r="F53" s="218">
        <f>VLOOKUP(B53,'Preus Unitaris'!$B$6:$F$105,4,FALSE)</f>
        <v>1110</v>
      </c>
      <c r="G53" s="218">
        <f t="shared" si="2"/>
        <v>1110</v>
      </c>
      <c r="I53" s="77"/>
      <c r="J53" s="39"/>
      <c r="K53" s="39"/>
      <c r="M53" s="39"/>
    </row>
    <row r="54" spans="1:13" ht="14.5">
      <c r="A54" s="32"/>
      <c r="B54" s="78"/>
      <c r="C54" s="79"/>
      <c r="D54" s="219" t="s">
        <v>154</v>
      </c>
      <c r="E54" s="81"/>
      <c r="F54" s="81"/>
      <c r="G54" s="220">
        <f>SUM(G40:G53)</f>
        <v>17882.07</v>
      </c>
      <c r="I54" s="77"/>
      <c r="J54" s="39"/>
      <c r="K54" s="39"/>
      <c r="M54" s="39"/>
    </row>
    <row r="55" spans="1:13" ht="13">
      <c r="A55" s="32"/>
      <c r="B55" s="34"/>
      <c r="C55" s="33"/>
      <c r="D55" s="44"/>
      <c r="E55" s="35"/>
      <c r="F55" s="35"/>
      <c r="G55" s="45"/>
      <c r="I55" s="77"/>
      <c r="J55" s="39"/>
      <c r="K55" s="39"/>
      <c r="M55" s="39"/>
    </row>
    <row r="56" spans="1:13" ht="13">
      <c r="A56" s="32"/>
      <c r="B56" s="226" t="s">
        <v>148</v>
      </c>
      <c r="C56" s="227"/>
      <c r="D56" s="227"/>
      <c r="E56" s="227"/>
      <c r="F56" s="227"/>
      <c r="G56" s="228"/>
      <c r="I56" s="77"/>
      <c r="J56" s="39"/>
      <c r="K56" s="39"/>
      <c r="M56" s="39"/>
    </row>
    <row r="57" spans="1:13" ht="62.5" customHeight="1">
      <c r="A57" s="32"/>
      <c r="B57" s="217" t="str">
        <f>'Preus Unitaris'!B67</f>
        <v>CE01</v>
      </c>
      <c r="C57" s="217" t="str">
        <f>VLOOKUP(B57,'Preus Unitaris'!$B$6:$F$105,2,FALSE)</f>
        <v>ML</v>
      </c>
      <c r="D57" s="14" t="str">
        <f>VLOOKUP(B57,'Preus Unitaris'!$B$6:$F$105,3,FALSE)</f>
        <v>SUBMINISTRAMENT I INSTAL·LACIÓ DE CABLE DE CONDUCTOR DE COURE DE 0,6/1 KV, DESIGNACIÓ RV-K, DE SECCIÓ 4x2,5 mm2. INCLÚS MARCAT I ETIQUETAT I QUALSEVOL FEINA PER A LA CORRECTE INSTAL·LACIÓ.</v>
      </c>
      <c r="E57" s="221">
        <v>393</v>
      </c>
      <c r="F57" s="218">
        <f>VLOOKUP(B57,'Preus Unitaris'!$B$6:$F$105,4,FALSE)</f>
        <v>2.44</v>
      </c>
      <c r="G57" s="218">
        <f t="shared" ref="G57:G62" si="3">ROUND(F57*E57,2)</f>
        <v>958.92</v>
      </c>
      <c r="I57" s="77"/>
      <c r="J57" s="39"/>
      <c r="K57" s="39"/>
      <c r="M57" s="39"/>
    </row>
    <row r="58" spans="1:13" ht="58">
      <c r="A58" s="32"/>
      <c r="B58" s="217" t="str">
        <f>'Preus Unitaris'!B68</f>
        <v>CE02</v>
      </c>
      <c r="C58" s="217" t="str">
        <f>VLOOKUP(B58,'Preus Unitaris'!$B$6:$F$105,2,FALSE)</f>
        <v>ML</v>
      </c>
      <c r="D58" s="14" t="str">
        <f>VLOOKUP(B58,'Preus Unitaris'!$B$6:$F$105,3,FALSE)</f>
        <v>SUBMINISTRAMENT I INSTAL·LACIÓ DE CABLE DE CONDUCTOR DE COURE AMB AÏLLAMENT DE PLÀSTIC, DE SECCIÓ 1x6 mm2 PER PRESES DE TERRA. INCLÚS MARCAT I ETIQUETAT I QUALSEVOL FEINA PER A LA CORRECTE INSTAL·LACIÓ.</v>
      </c>
      <c r="E58" s="221">
        <v>122</v>
      </c>
      <c r="F58" s="218">
        <f>VLOOKUP(B58,'Preus Unitaris'!$B$6:$F$105,4,FALSE)</f>
        <v>4.4000000000000004</v>
      </c>
      <c r="G58" s="218">
        <f t="shared" si="3"/>
        <v>536.79999999999995</v>
      </c>
      <c r="I58" s="77"/>
      <c r="J58" s="39"/>
      <c r="K58" s="39"/>
      <c r="M58" s="39"/>
    </row>
    <row r="59" spans="1:13" ht="58">
      <c r="A59" s="32"/>
      <c r="B59" s="217" t="str">
        <f>'Preus Unitaris'!B69</f>
        <v>CE03</v>
      </c>
      <c r="C59" s="217" t="str">
        <f>VLOOKUP(B59,'Preus Unitaris'!$B$6:$F$105,2,FALSE)</f>
        <v>ML</v>
      </c>
      <c r="D59" s="14" t="str">
        <f>VLOOKUP(B59,'Preus Unitaris'!$B$6:$F$105,3,FALSE)</f>
        <v>SUBMINISTRAMENT I INSTAL·LACIÓ DE CABLE DE CONDUCTOR DE COURE EPTAFILAR NU, DE SECCIÓ 1x35 mm2 PER PRESES DE TERRA. INCLÚS MARCAT I ETIQUETAT I QUALSEVOL FEINA PER A LA CORRECTE INSTAL·LACIÓ.</v>
      </c>
      <c r="E59" s="221">
        <v>10</v>
      </c>
      <c r="F59" s="218">
        <f>VLOOKUP(B59,'Preus Unitaris'!$B$6:$F$105,4,FALSE)</f>
        <v>5.51</v>
      </c>
      <c r="G59" s="218">
        <f t="shared" si="3"/>
        <v>55.1</v>
      </c>
      <c r="I59" s="77"/>
      <c r="J59" s="39"/>
      <c r="K59" s="39"/>
      <c r="M59" s="39"/>
    </row>
    <row r="60" spans="1:13" ht="58">
      <c r="A60" s="32"/>
      <c r="B60" s="217" t="str">
        <f>'Preus Unitaris'!B70</f>
        <v>CE04</v>
      </c>
      <c r="C60" s="217" t="str">
        <f>VLOOKUP(B60,'Preus Unitaris'!$B$6:$F$105,2,FALSE)</f>
        <v>ML</v>
      </c>
      <c r="D60" s="14" t="str">
        <f>VLOOKUP(B60,'Preus Unitaris'!$B$6:$F$105,3,FALSE)</f>
        <v>SUBMINISTRAMENT I INSTAL·LACIÓ DE CABLE DE CONDUCTOR DE COURE DE 0,6/1 KV, DESIGNACIÓ RV-K, DE SECCIÓ 3x6 mm2. INCLÚS MARCAT I ETIQUETAT I QUALSEVOL FEINA PER A LA CORRECTE INSTAL·LACIÓ.</v>
      </c>
      <c r="E60" s="221">
        <v>170</v>
      </c>
      <c r="F60" s="218">
        <f>VLOOKUP(B60,'Preus Unitaris'!$B$6:$F$105,4,FALSE)</f>
        <v>4.62</v>
      </c>
      <c r="G60" s="218">
        <f t="shared" si="3"/>
        <v>785.4</v>
      </c>
      <c r="I60" s="77"/>
      <c r="J60" s="39"/>
      <c r="K60" s="39"/>
      <c r="M60" s="39"/>
    </row>
    <row r="61" spans="1:13" ht="103.5" customHeight="1">
      <c r="A61" s="32"/>
      <c r="B61" s="217" t="str">
        <f>'Preus Unitaris'!B71</f>
        <v>CE05</v>
      </c>
      <c r="C61" s="217" t="str">
        <f>VLOOKUP(B61,'Preus Unitaris'!$B$6:$F$105,2,FALSE)</f>
        <v>ML</v>
      </c>
      <c r="D61" s="14" t="str">
        <f>VLOOKUP(B61,'Preus Unitaris'!$B$6:$F$105,3,FALSE)</f>
        <v>SUBMINISTRAMENT I INSTAL·LACIÓ DE CABLE DE CONDUCTOR DE COURE DE 0,6/1 KV, DESIGNACIÓ RV-K, CONSTRUCCIÓ SEGONS NORMA UNE 21123-2, BIPOLAR, DE SECCIÓ 2x10 mm2  AMB COBERTA DEL CABLE DE PVC, CLASSE DE REACCIÓ AL FOC ECA SEGONS LA NORMA UNE-EN 50575 INCLÚS MARCAT I ETIQUETAT I QUALSEVOL FEINA PER A LA CORRECTE INSTAL·LACIÓ EN TUB (P-235).</v>
      </c>
      <c r="E61" s="221">
        <v>20</v>
      </c>
      <c r="F61" s="218">
        <f>VLOOKUP(B61,'Preus Unitaris'!$B$6:$F$105,4,FALSE)</f>
        <v>4.87</v>
      </c>
      <c r="G61" s="218">
        <f t="shared" si="3"/>
        <v>97.4</v>
      </c>
      <c r="I61" s="77"/>
      <c r="J61" s="39"/>
      <c r="K61" s="39"/>
      <c r="M61" s="39"/>
    </row>
    <row r="62" spans="1:13" ht="100.5" customHeight="1">
      <c r="A62" s="32"/>
      <c r="B62" s="217" t="str">
        <f>'Preus Unitaris'!B72</f>
        <v>CE06</v>
      </c>
      <c r="C62" s="217" t="str">
        <f>VLOOKUP(B62,'Preus Unitaris'!$B$6:$F$105,2,FALSE)</f>
        <v>ML</v>
      </c>
      <c r="D62" s="14" t="str">
        <f>VLOOKUP(B62,'Preus Unitaris'!$B$6:$F$105,3,FALSE)</f>
        <v>SUBMINISTRAMENT I INSTAL·LACIÓ DE CABLE DE CONDUCTOR DE COURE DE TENSIÓ ASSIGNADA INFERIOR O IGUAL A 450/700 V, DESIGNACIÓ H07V-K, CONSTRUCCIÓ SEGONS NORMA UNE-EN 50525-2-31, UNIPOLAR, DE SECCIÓ 1x16 mm2  AMB AILLAMENT DE PVC, CLASSE DE REACCIÓ AL FOC ECA SEGONS LA NORMA UNE-EN 50575 INCLÚS MARCAT I ETIQUETAT I QUALSEVOL FEINA PER A LA CORRECTE INSTAL·LACIÓ EN TUB (P-51).</v>
      </c>
      <c r="E62" s="221">
        <v>92</v>
      </c>
      <c r="F62" s="218">
        <f>VLOOKUP(B62,'Preus Unitaris'!$B$6:$F$105,4,FALSE)</f>
        <v>4.75</v>
      </c>
      <c r="G62" s="218">
        <f t="shared" si="3"/>
        <v>437</v>
      </c>
      <c r="I62" s="77"/>
      <c r="J62" s="39"/>
      <c r="K62" s="39"/>
      <c r="M62" s="39"/>
    </row>
    <row r="63" spans="1:13" ht="14.5">
      <c r="A63" s="32"/>
      <c r="B63" s="78"/>
      <c r="C63" s="79"/>
      <c r="D63" s="219" t="s">
        <v>267</v>
      </c>
      <c r="E63" s="81"/>
      <c r="F63" s="81"/>
      <c r="G63" s="220">
        <f>SUM(G57:G62)</f>
        <v>2870.62</v>
      </c>
      <c r="I63" s="77"/>
      <c r="J63" s="39"/>
      <c r="K63" s="39"/>
      <c r="M63" s="39"/>
    </row>
    <row r="64" spans="1:13" ht="13">
      <c r="A64" s="32"/>
      <c r="B64" s="34"/>
      <c r="C64" s="33"/>
      <c r="D64" s="44"/>
      <c r="E64" s="35"/>
      <c r="F64" s="35"/>
      <c r="G64" s="45"/>
      <c r="I64" s="77"/>
      <c r="J64" s="39"/>
      <c r="K64" s="39"/>
      <c r="M64" s="39"/>
    </row>
    <row r="65" spans="1:22" ht="13">
      <c r="A65" s="32"/>
      <c r="B65" s="226" t="s">
        <v>147</v>
      </c>
      <c r="C65" s="227"/>
      <c r="D65" s="227"/>
      <c r="E65" s="227"/>
      <c r="F65" s="227"/>
      <c r="G65" s="228"/>
      <c r="I65" s="77"/>
      <c r="J65" s="39"/>
      <c r="K65" s="39"/>
      <c r="M65" s="39"/>
    </row>
    <row r="66" spans="1:22" ht="72.5" customHeight="1">
      <c r="A66" s="32"/>
      <c r="B66" s="217" t="str">
        <f>'Preus Unitaris'!B75</f>
        <v>EC01</v>
      </c>
      <c r="C66" s="217" t="str">
        <f>VLOOKUP(B66,'Preus Unitaris'!$B$6:$F$105,2,FALSE)</f>
        <v>UT</v>
      </c>
      <c r="D66" s="14" t="str">
        <f>VLOOKUP(B66,'Preus Unitaris'!$B$6:$F$105,3,FALSE)</f>
        <v>GESTIÓ PER A LA CONTRACTACIÓ D'ESCOMESA ELÈCTRICA PER A CRUÏLLA DE SEMÀFORS I LLUR LEGALITZACIÓ. INCLOU LA CONFECCIÓ DE TOTA LA DOCUMENTACIÓ TÈCNICA NECESSÀRIA, REALITZACIÓ DE TOTES LES GESTIONS I TRÀMITS NECESSARIS FINS A LA CORRECTE LEGALITZACIÓ ELÈCTRICA.</v>
      </c>
      <c r="E66" s="221">
        <v>1</v>
      </c>
      <c r="F66" s="218">
        <f>VLOOKUP(B66,'Preus Unitaris'!$B$6:$F$105,4,FALSE)</f>
        <v>1368.68</v>
      </c>
      <c r="G66" s="218">
        <f>ROUND(F66*E66,2)</f>
        <v>1368.68</v>
      </c>
      <c r="I66" s="77"/>
      <c r="J66" s="39"/>
      <c r="K66" s="39"/>
      <c r="M66" s="39"/>
    </row>
    <row r="67" spans="1:22" ht="221" customHeight="1">
      <c r="A67" s="32"/>
      <c r="B67" s="217" t="str">
        <f>'Preus Unitaris'!B76</f>
        <v>EC02</v>
      </c>
      <c r="C67" s="217" t="str">
        <f>VLOOKUP(B67,'Preus Unitaris'!$B$6:$F$105,2,FALSE)</f>
        <v>UT</v>
      </c>
      <c r="D67" s="14" t="str">
        <f>VLOOKUP(B67,'Preus Unitaris'!$B$6:$F$105,3,FALSE)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17300x690x600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67" s="221">
        <v>1</v>
      </c>
      <c r="F67" s="218">
        <f>VLOOKUP(B67,'Preus Unitaris'!$B$6:$F$105,4,FALSE)</f>
        <v>4950</v>
      </c>
      <c r="G67" s="218">
        <f>ROUND(F67*E67,2)</f>
        <v>4950</v>
      </c>
      <c r="I67" s="77"/>
      <c r="J67" s="39"/>
      <c r="K67" s="39"/>
      <c r="M67" s="39"/>
      <c r="V67" s="46"/>
    </row>
    <row r="68" spans="1:22" ht="13">
      <c r="A68" s="32"/>
      <c r="B68" s="78"/>
      <c r="C68" s="79"/>
      <c r="D68" s="80" t="s">
        <v>27</v>
      </c>
      <c r="E68" s="81"/>
      <c r="F68" s="81"/>
      <c r="G68" s="82">
        <f>SUM(G66:G67)</f>
        <v>6318.68</v>
      </c>
      <c r="I68" s="77"/>
      <c r="J68" s="39"/>
      <c r="K68" s="39"/>
      <c r="M68" s="39"/>
    </row>
    <row r="69" spans="1:22" ht="13">
      <c r="A69" s="32"/>
      <c r="B69" s="34"/>
      <c r="C69" s="33"/>
      <c r="D69" s="44"/>
      <c r="E69" s="35"/>
      <c r="F69" s="35"/>
      <c r="G69" s="45"/>
      <c r="I69" s="77"/>
      <c r="J69" s="39"/>
      <c r="K69" s="39"/>
      <c r="M69" s="39"/>
    </row>
    <row r="70" spans="1:22" ht="13">
      <c r="A70" s="32"/>
      <c r="B70" s="226" t="s">
        <v>21</v>
      </c>
      <c r="C70" s="227"/>
      <c r="D70" s="227"/>
      <c r="E70" s="227"/>
      <c r="F70" s="227"/>
      <c r="G70" s="228"/>
      <c r="I70" s="77"/>
      <c r="J70" s="39"/>
      <c r="K70" s="39"/>
      <c r="M70" s="39"/>
    </row>
    <row r="71" spans="1:22" ht="87">
      <c r="A71" s="32"/>
      <c r="B71" s="217" t="str">
        <f>'Preus Unitaris'!B79</f>
        <v>IC01</v>
      </c>
      <c r="C71" s="217" t="str">
        <f>VLOOKUP(B71,'Preus Unitaris'!$B$6:$F$105,2,FALSE)</f>
        <v>UT</v>
      </c>
      <c r="D71" s="14" t="str">
        <f>VLOOKUP(B71,'Preus Unitaris'!$B$6:$F$105,3,FALSE)</f>
        <v>SUBMINISTRAMENT I INSTAL·LACIÓ D'ARMARI EXTERIOR EN PLANXA D'ACER GALVANITZAT EN CALENT I PINTAT, TIPUS SUPLEMENT PER INSTAL·LAR DAMUNT DE L'ARMARI DEL REGULADOR,  INCLOENT APARAMENTA I ACCESORIS NECESSÀRIS PEL SEU CORRECTE FUNCIONAMENT I SISTEMA DE TANCAMENT. SEGONS ESPECIFICACIONS AJUNTAMENT. TOTALMENT EXECUTAT.</v>
      </c>
      <c r="E71" s="221">
        <v>1</v>
      </c>
      <c r="F71" s="218">
        <f>VLOOKUP(B71,'Preus Unitaris'!$B$6:$F$105,4,FALSE)</f>
        <v>704.6</v>
      </c>
      <c r="G71" s="218">
        <f t="shared" ref="G71:G79" si="4">ROUND(F71*E71,2)</f>
        <v>704.6</v>
      </c>
      <c r="I71" s="77"/>
      <c r="J71" s="39"/>
      <c r="K71" s="39"/>
      <c r="M71" s="39"/>
    </row>
    <row r="72" spans="1:22" ht="43.5">
      <c r="A72" s="32"/>
      <c r="B72" s="217" t="str">
        <f>'Preus Unitaris'!B80</f>
        <v>IC02</v>
      </c>
      <c r="C72" s="217" t="str">
        <f>VLOOKUP(B72,'Preus Unitaris'!$B$6:$F$105,2,FALSE)</f>
        <v>UT</v>
      </c>
      <c r="D72" s="14" t="str">
        <f>VLOOKUP(B72,'Preus Unitaris'!$B$6:$F$105,3,FALSE)</f>
        <v>SUBMINISTRAMENT I INSTAL·LACIÓ D'UN PORT SFP BIFIBRA MONOMODE 1G-LH, COMPATIBLE AMB LA XARXA DE COMUNICACIONS MUNICIPAL</v>
      </c>
      <c r="E72" s="221">
        <v>2</v>
      </c>
      <c r="F72" s="218">
        <f>VLOOKUP(B72,'Preus Unitaris'!$B$6:$F$105,4,FALSE)</f>
        <v>457.31</v>
      </c>
      <c r="G72" s="218">
        <f t="shared" si="4"/>
        <v>914.62</v>
      </c>
      <c r="I72" s="77"/>
      <c r="J72" s="39"/>
      <c r="K72" s="39"/>
      <c r="M72" s="39"/>
    </row>
    <row r="73" spans="1:22" ht="87">
      <c r="A73" s="32"/>
      <c r="B73" s="217" t="str">
        <f>'Preus Unitaris'!B81</f>
        <v>IC03</v>
      </c>
      <c r="C73" s="217" t="str">
        <f>VLOOKUP(B73,'Preus Unitaris'!$B$6:$F$105,2,FALSE)</f>
        <v>UT</v>
      </c>
      <c r="D73" s="14" t="str">
        <f>VLOOKUP(B73,'Preus Unitaris'!$B$6:$F$105,3,FALSE)</f>
        <v xml:space="preserve">SUBMINISTRAMENT I INSTAL·LACIÓ DE SWITCH DE COMUNICACIONS PER INSTAL·LACIÓ EN ARMARI DE CARRER, HOMOLOGAT PER L'AJUNTAMENT DE BARCELONA - IMI. SWITCH GESTIONABLE AMB 8 PORTS 10/100/1000Base-T + 2 PORTS 100/1000 SFP/RJ45 Combo. INCLOSOS SFP’s DE FIBRA  TN-SFP-LX1-SM GIB I SISTEMA DE MUNTATGE EN RACK. </v>
      </c>
      <c r="E73" s="221">
        <v>1</v>
      </c>
      <c r="F73" s="218">
        <f>VLOOKUP(B73,'Preus Unitaris'!$B$6:$F$105,4,FALSE)</f>
        <v>1064.6300000000001</v>
      </c>
      <c r="G73" s="218">
        <f t="shared" si="4"/>
        <v>1064.6300000000001</v>
      </c>
      <c r="I73" s="77"/>
      <c r="J73" s="39"/>
      <c r="K73" s="39"/>
      <c r="M73" s="39"/>
    </row>
    <row r="74" spans="1:22" ht="72.5">
      <c r="A74" s="32"/>
      <c r="B74" s="217" t="str">
        <f>'Preus Unitaris'!B83</f>
        <v>IC05</v>
      </c>
      <c r="C74" s="217" t="str">
        <f>VLOOKUP(B74,'Preus Unitaris'!$B$6:$F$105,2,FALSE)</f>
        <v>ML</v>
      </c>
      <c r="D74" s="14" t="str">
        <f>VLOOKUP(B74,'Preus Unitaris'!$B$6:$F$105,3,FALSE)</f>
        <v>SUBMINISTRAMENT I INSTAL·LACIÓ CABLE DE 24 FO MONOMODE B1.1, SEGONS EN 186000. ARMAT. AMB PROTECCIÓ D'ARAMIDA, ARMADURA METÀL·LICA I COBERTA EXTERIOR DE POLIETILÈ EN COLOR VERMELL I AMB EL LOGOTIP DE L'EXCM. AJUNTAMENT DE BARCELONA.</v>
      </c>
      <c r="E74" s="221">
        <f>230*1.1+47</f>
        <v>300</v>
      </c>
      <c r="F74" s="218">
        <f>VLOOKUP(B74,'Preus Unitaris'!$B$6:$F$105,4,FALSE)</f>
        <v>3.37</v>
      </c>
      <c r="G74" s="218">
        <f t="shared" si="4"/>
        <v>1011</v>
      </c>
      <c r="I74" s="77"/>
      <c r="J74" s="39"/>
      <c r="K74" s="39"/>
      <c r="M74" s="39"/>
    </row>
    <row r="75" spans="1:22" ht="43.5">
      <c r="A75" s="32"/>
      <c r="B75" s="217" t="str">
        <f>'Preus Unitaris'!B85</f>
        <v>IC07</v>
      </c>
      <c r="C75" s="217" t="str">
        <f>VLOOKUP(B75,'Preus Unitaris'!$B$6:$F$105,2,FALSE)</f>
        <v>UT</v>
      </c>
      <c r="D75" s="14" t="str">
        <f>VLOOKUP(B75,'Preus Unitaris'!$B$6:$F$105,3,FALSE)</f>
        <v>FUSIÓ EN RECTE DE FINS A 16 FO MONOMODE. INCLOU PIG-TAIL, CONNECTORS I ADAPTADORS, AIXÍ COM LES MESURES DE RETROESPARCIMENT DEL MATEIX.</v>
      </c>
      <c r="E75" s="221">
        <v>2</v>
      </c>
      <c r="F75" s="218">
        <f>VLOOKUP(B75,'Preus Unitaris'!$B$6:$F$105,4,FALSE)</f>
        <v>1433.8</v>
      </c>
      <c r="G75" s="218">
        <f t="shared" si="4"/>
        <v>2867.6</v>
      </c>
      <c r="I75" s="77"/>
      <c r="J75" s="39"/>
      <c r="K75" s="39"/>
      <c r="M75" s="39"/>
    </row>
    <row r="76" spans="1:22" ht="29">
      <c r="A76" s="32"/>
      <c r="B76" s="217" t="str">
        <f>'Preus Unitaris'!B87</f>
        <v>IC09</v>
      </c>
      <c r="C76" s="217" t="str">
        <f>VLOOKUP(B76,'Preus Unitaris'!$B$6:$F$105,2,FALSE)</f>
        <v>UT</v>
      </c>
      <c r="D76" s="14" t="str">
        <f>VLOOKUP(B76,'Preus Unitaris'!$B$6:$F$105,3,FALSE)</f>
        <v>SUBMINISTRAMENT I INSTAL·LACIÓ DE CAIXA REPARTIDORA ÒPTICA OTB-24</v>
      </c>
      <c r="E76" s="221">
        <v>1</v>
      </c>
      <c r="F76" s="218">
        <f>VLOOKUP(B76,'Preus Unitaris'!$B$6:$F$105,4,FALSE)</f>
        <v>374.5</v>
      </c>
      <c r="G76" s="218">
        <f t="shared" si="4"/>
        <v>374.5</v>
      </c>
      <c r="I76" s="77"/>
      <c r="J76" s="39"/>
      <c r="K76" s="39"/>
      <c r="M76" s="39"/>
    </row>
    <row r="77" spans="1:22" ht="29">
      <c r="A77" s="32"/>
      <c r="B77" s="217" t="str">
        <f>'Preus Unitaris'!B89</f>
        <v>IC11</v>
      </c>
      <c r="C77" s="217" t="str">
        <f>VLOOKUP(B77,'Preus Unitaris'!$B$6:$F$105,2,FALSE)</f>
        <v>UT</v>
      </c>
      <c r="D77" s="14" t="str">
        <f>VLOOKUP(B77,'Preus Unitaris'!$B$6:$F$105,3,FALSE)</f>
        <v>SUBMINISTRAMENT I INSTAL·LACIÓ DE JUMPER DE FO TIPUS DUPLEX MONOMODE FINS A 4 m</v>
      </c>
      <c r="E77" s="221">
        <v>2</v>
      </c>
      <c r="F77" s="218">
        <f>VLOOKUP(B77,'Preus Unitaris'!$B$6:$F$105,4,FALSE)</f>
        <v>100.53999999999999</v>
      </c>
      <c r="G77" s="218">
        <f t="shared" si="4"/>
        <v>201.08</v>
      </c>
      <c r="I77" s="77"/>
      <c r="J77" s="39"/>
      <c r="K77" s="39"/>
      <c r="M77" s="39"/>
    </row>
    <row r="78" spans="1:22" ht="29">
      <c r="A78" s="32"/>
      <c r="B78" s="217" t="str">
        <f>'Preus Unitaris'!B90</f>
        <v>IC12</v>
      </c>
      <c r="C78" s="217" t="str">
        <f>VLOOKUP(B78,'Preus Unitaris'!$B$6:$F$105,2,FALSE)</f>
        <v>UT</v>
      </c>
      <c r="D78" s="14" t="str">
        <f>VLOOKUP(B78,'Preus Unitaris'!$B$6:$F$105,3,FALSE)</f>
        <v>SUBMINISTRAMENT I INSTAL·LACIÓ DE JUMPER DE COURE RJ45 FINS A 4 m</v>
      </c>
      <c r="E78" s="221">
        <v>2</v>
      </c>
      <c r="F78" s="218">
        <f>VLOOKUP(B78,'Preus Unitaris'!$B$6:$F$105,4,FALSE)</f>
        <v>51.06</v>
      </c>
      <c r="G78" s="218">
        <f t="shared" si="4"/>
        <v>102.12</v>
      </c>
      <c r="I78" s="77"/>
      <c r="J78" s="39"/>
      <c r="K78" s="39"/>
      <c r="M78" s="39"/>
    </row>
    <row r="79" spans="1:22" ht="41.5" customHeight="1">
      <c r="A79" s="32"/>
      <c r="B79" s="217" t="str">
        <f>'Preus Unitaris'!B92</f>
        <v>IC14</v>
      </c>
      <c r="C79" s="217" t="str">
        <f>VLOOKUP(B79,'Preus Unitaris'!$B$6:$F$105,2,FALSE)</f>
        <v>PAJ</v>
      </c>
      <c r="D79" s="14" t="str">
        <f>VLOOKUP(B79,'Preus Unitaris'!$B$6:$F$105,3,FALSE)</f>
        <v>PARTIDA ALÇADA A JUSTIFICAR PELS TREBALLS A REALITZAR PER L'EMPRESA OPERADORA DE LES COMUNICACIONS DE L'IMI, A LA CRUÏLLA CARDENAL REIG-POBLET</v>
      </c>
      <c r="E79" s="221">
        <v>1</v>
      </c>
      <c r="F79" s="218">
        <f>VLOOKUP(B79,'Preus Unitaris'!$B$6:$F$105,4,FALSE)</f>
        <v>18512.84</v>
      </c>
      <c r="G79" s="218">
        <f t="shared" si="4"/>
        <v>18512.84</v>
      </c>
      <c r="I79" s="77"/>
      <c r="J79" s="39"/>
      <c r="K79" s="39"/>
      <c r="M79" s="39"/>
    </row>
    <row r="80" spans="1:22" ht="14.5">
      <c r="A80" s="32"/>
      <c r="B80" s="78"/>
      <c r="C80" s="79"/>
      <c r="D80" s="219" t="s">
        <v>146</v>
      </c>
      <c r="E80" s="81"/>
      <c r="F80" s="81"/>
      <c r="G80" s="220">
        <f>SUM(G71:G79)</f>
        <v>25752.99</v>
      </c>
      <c r="I80" s="77"/>
      <c r="J80" s="39"/>
      <c r="K80" s="39"/>
      <c r="M80" s="39"/>
    </row>
    <row r="81" spans="1:14" ht="13">
      <c r="A81" s="32"/>
      <c r="B81" s="34"/>
      <c r="C81" s="33"/>
      <c r="D81" s="44"/>
      <c r="E81" s="35"/>
      <c r="F81" s="35"/>
      <c r="G81" s="45"/>
      <c r="I81" s="77"/>
      <c r="J81" s="39"/>
      <c r="K81" s="39"/>
      <c r="M81" s="39"/>
    </row>
    <row r="82" spans="1:14" ht="13">
      <c r="A82" s="32"/>
      <c r="B82" s="226" t="s">
        <v>34</v>
      </c>
      <c r="C82" s="227"/>
      <c r="D82" s="227"/>
      <c r="E82" s="227"/>
      <c r="F82" s="227"/>
      <c r="G82" s="228"/>
      <c r="I82" s="77"/>
      <c r="J82" s="39"/>
      <c r="K82" s="39"/>
      <c r="M82" s="39"/>
    </row>
    <row r="83" spans="1:14" ht="72.5" customHeight="1">
      <c r="A83" s="32"/>
      <c r="B83" s="217" t="str">
        <f>'Preus Unitaris'!B96</f>
        <v>SE01</v>
      </c>
      <c r="C83" s="217" t="str">
        <f>VLOOKUP(B83,'Preus Unitaris'!$B$6:$F$105,2,FALSE)</f>
        <v>M</v>
      </c>
      <c r="D83" s="14" t="str">
        <f>VLOOKUP(B83,'Preus Unitaris'!$B$6:$F$105,3,FALSE)</f>
        <v>PINTAT DE FAIXA DE 10 cm D'AMPLADA SOBRE PAVIMENT, AMB PINTURA TERMOPLÀSTICA EN CALENT I REFLECTANT AMB MICROESFERES DE VIDRE. INCLOU PREMARCATGE I QUALSEVOL FEINA I ELEMENTS AUXILIARS PER A LA CORRECTA REALITZACIÓ DE LA FEINA.</v>
      </c>
      <c r="E83" s="221">
        <v>60</v>
      </c>
      <c r="F83" s="218">
        <f>VLOOKUP(B83,'Preus Unitaris'!$B$6:$F$105,4,FALSE)</f>
        <v>1.1900000000000002</v>
      </c>
      <c r="G83" s="218">
        <f>ROUND(F83*E83,2)</f>
        <v>71.400000000000006</v>
      </c>
      <c r="I83" s="77"/>
      <c r="J83" s="39"/>
      <c r="K83" s="39"/>
      <c r="M83" s="39"/>
    </row>
    <row r="84" spans="1:14" ht="72.5">
      <c r="A84" s="32"/>
      <c r="B84" s="217" t="str">
        <f>'Preus Unitaris'!B97</f>
        <v>SE02</v>
      </c>
      <c r="C84" s="217" t="str">
        <f>VLOOKUP(B84,'Preus Unitaris'!$B$6:$F$105,2,FALSE)</f>
        <v>M</v>
      </c>
      <c r="D84" s="14" t="str">
        <f>VLOOKUP(B84,'Preus Unitaris'!$B$6:$F$105,3,FALSE)</f>
        <v>PINTAT DE FAIXA DE 15 cm D'AMPLADA SOBRE PAVIMENT, AMB PINTURA TERMOPLÀSTICA EN CALENT I REFLECTANT AMB MICROESFERES DE VIDRE. INCLOU PREMARCATGE I QUALSEVOL FEINA I ELEMENTS AUXILIARS PER A LA CORRECTA REALITZACIÓ DE LA FEINA.</v>
      </c>
      <c r="E84" s="221">
        <v>20</v>
      </c>
      <c r="F84" s="218">
        <f>VLOOKUP(B84,'Preus Unitaris'!$B$6:$F$105,4,FALSE)</f>
        <v>1.33</v>
      </c>
      <c r="G84" s="218">
        <f t="shared" ref="G84:G88" si="5">ROUND(F84*E84,2)</f>
        <v>26.6</v>
      </c>
      <c r="I84" s="77"/>
      <c r="J84" s="39"/>
      <c r="K84" s="39"/>
      <c r="M84" s="39"/>
    </row>
    <row r="85" spans="1:14" ht="72.5">
      <c r="A85" s="32"/>
      <c r="B85" s="217" t="str">
        <f>'Preus Unitaris'!B98</f>
        <v>SE03</v>
      </c>
      <c r="C85" s="217" t="str">
        <f>VLOOKUP(B85,'Preus Unitaris'!$B$6:$F$105,2,FALSE)</f>
        <v>M</v>
      </c>
      <c r="D85" s="14" t="str">
        <f>VLOOKUP(B85,'Preus Unitaris'!$B$6:$F$105,3,FALSE)</f>
        <v>PINTAT DE FAIXA DE 30 cm D'AMPLADA SOBRE PAVIMENT, AMB PINTURA TERMOPLÀSTICA EN CALENT I REFLECTANT AMB MICROESFERES DE VIDRE. INCLOU PREMARCATGE I QUALSEVOL FEINA I ELEMENTS AUXILIARS PER A LA CORRECTA REALITZACIÓ DE LA FEINA.</v>
      </c>
      <c r="E85" s="221">
        <v>20</v>
      </c>
      <c r="F85" s="218">
        <f>VLOOKUP(B85,'Preus Unitaris'!$B$6:$F$105,4,FALSE)</f>
        <v>3.0900000000000003</v>
      </c>
      <c r="G85" s="218">
        <f t="shared" si="5"/>
        <v>61.8</v>
      </c>
      <c r="I85" s="77"/>
      <c r="J85" s="39"/>
      <c r="K85" s="39"/>
      <c r="M85" s="39"/>
    </row>
    <row r="86" spans="1:14" ht="72.5">
      <c r="A86" s="32"/>
      <c r="B86" s="217" t="str">
        <f>'Preus Unitaris'!B99</f>
        <v>SE04</v>
      </c>
      <c r="C86" s="217" t="str">
        <f>VLOOKUP(B86,'Preus Unitaris'!$B$6:$F$105,2,FALSE)</f>
        <v>M</v>
      </c>
      <c r="D86" s="14" t="str">
        <f>VLOOKUP(B86,'Preus Unitaris'!$B$6:$F$105,3,FALSE)</f>
        <v>PINTAT DE FAIXA DE 40 cm D'AMPLADA SOBRE PAVIMENT, AMB PINTURA TERMOPLÀSTICA EN CALENT I REFLECTANT AMB MICROESFERES DE VIDRE. INCLOU PREMARCATGE I QUALSEVOL FEINA I ELEMENTS AUXILIARS PER A LA CORRECTA REALITZACIÓ DE LA FEINA.</v>
      </c>
      <c r="E86" s="221">
        <v>48</v>
      </c>
      <c r="F86" s="218">
        <f>VLOOKUP(B86,'Preus Unitaris'!$B$6:$F$105,4,FALSE)</f>
        <v>4.58</v>
      </c>
      <c r="G86" s="218">
        <f t="shared" si="5"/>
        <v>219.84</v>
      </c>
      <c r="I86" s="77"/>
      <c r="J86" s="39"/>
      <c r="K86" s="39"/>
      <c r="M86" s="39"/>
    </row>
    <row r="87" spans="1:14" ht="101.5">
      <c r="A87" s="32"/>
      <c r="B87" s="217" t="str">
        <f>'Preus Unitaris'!B100</f>
        <v>SE05</v>
      </c>
      <c r="C87" s="217" t="str">
        <f>VLOOKUP(B87,'Preus Unitaris'!$B$6:$F$105,2,FALSE)</f>
        <v>M2</v>
      </c>
      <c r="D87" s="14" t="str">
        <f>VLOOKUP(B87,'Preus Unitaris'!$B$6:$F$105,3,FALSE)</f>
        <v>PINTAT O REPINTAT/ESBORRAT MANUAL DE 50 cm DE SENYAL DE STOP O CEDIU EL PAS O ZEBRATS, A MÉS DE FLETXES, LLETRES, SÍMBOLS, FRANGES DE VÈRTEXS D'ILLETES, ... SOBRE EL  PAVIMENT, AMB PINTURA DE DOS COMPONENTS EN FRED DE LLARGA DURADA I REFLECTANT AMB MICROESFERES DE VIDRE. INCLOU PREMARCATGE I QUALSEVOL FEINA I ELEMENTS AUXILIARS PER A LA CORRECTE REALITZACIÓ DE LA FEINA.</v>
      </c>
      <c r="E87" s="221">
        <v>60</v>
      </c>
      <c r="F87" s="218">
        <f>VLOOKUP(B87,'Preus Unitaris'!$B$6:$F$105,4,FALSE)</f>
        <v>23.86</v>
      </c>
      <c r="G87" s="218">
        <f t="shared" si="5"/>
        <v>1431.6</v>
      </c>
      <c r="I87" s="77"/>
      <c r="J87" s="39"/>
      <c r="K87" s="39"/>
      <c r="M87" s="39"/>
    </row>
    <row r="88" spans="1:14" ht="29" customHeight="1">
      <c r="A88" s="32"/>
      <c r="B88" s="217" t="str">
        <f>'Preus Unitaris'!B102</f>
        <v>SE07</v>
      </c>
      <c r="C88" s="217" t="str">
        <f>VLOOKUP(B88,'Preus Unitaris'!$B$6:$F$105,2,FALSE)</f>
        <v>UT</v>
      </c>
      <c r="D88" s="14" t="str">
        <f>VLOOKUP(B88,'Preus Unitaris'!$B$6:$F$105,3,FALSE)</f>
        <v>SUBMINISTRAMENT I INSTAL·LACIÓ DE SENYAL INFORMATIVA INDICACIÓ CARRER, MODEL AJUNTAMENT BARCELONA</v>
      </c>
      <c r="E88" s="221">
        <v>1</v>
      </c>
      <c r="F88" s="218">
        <f>VLOOKUP(B88,'Preus Unitaris'!$B$6:$F$105,4,FALSE)</f>
        <v>93.63</v>
      </c>
      <c r="G88" s="218">
        <f t="shared" si="5"/>
        <v>93.63</v>
      </c>
      <c r="I88" s="39"/>
      <c r="J88" s="39"/>
      <c r="K88" s="39"/>
      <c r="M88" s="39"/>
    </row>
    <row r="89" spans="1:14" ht="32.5" customHeight="1">
      <c r="A89" s="32"/>
      <c r="B89" s="217" t="str">
        <f>'Preus Unitaris'!B104</f>
        <v>SE09</v>
      </c>
      <c r="C89" s="217" t="str">
        <f>VLOOKUP(B89,'Preus Unitaris'!$B$6:$F$105,2,FALSE)</f>
        <v>UT</v>
      </c>
      <c r="D89" s="14" t="str">
        <f>VLOOKUP(B89,'Preus Unitaris'!$B$6:$F$105,3,FALSE)</f>
        <v>RETIRADA I RECOL·LOCACIÓ DE SENYAL VERTICAL, TIPUS INFORMATIVA PAS VIANANTS, PROHIBICIÓ O SIMILAR</v>
      </c>
      <c r="E89" s="221">
        <v>3</v>
      </c>
      <c r="F89" s="218">
        <f>VLOOKUP(B89,'Preus Unitaris'!$B$6:$F$105,4,FALSE)</f>
        <v>48.15</v>
      </c>
      <c r="G89" s="218">
        <f t="shared" ref="G89:G91" si="6">ROUND(F89*E89,2)</f>
        <v>144.44999999999999</v>
      </c>
      <c r="I89" s="77"/>
      <c r="J89" s="39"/>
      <c r="K89" s="39"/>
      <c r="M89" s="39"/>
    </row>
    <row r="90" spans="1:14" ht="47.5" customHeight="1">
      <c r="A90" s="32"/>
      <c r="B90" s="217" t="str">
        <f>'Preus Unitaris'!B105</f>
        <v>SE10</v>
      </c>
      <c r="C90" s="217" t="str">
        <f>VLOOKUP(B90,'Preus Unitaris'!$B$6:$F$105,2,FALSE)</f>
        <v>PA</v>
      </c>
      <c r="D90" s="14" t="str">
        <f>VLOOKUP(B90,'Preus Unitaris'!$B$6:$F$105,3,FALSE)</f>
        <v>PARTIDA ALÇADA  PER LA DISPONIBILITAT D'EQUIP DE PINTURA VIAL. INCLOU MAQUINÀRIA, TRASLLAT, MÀ D'OBRA I ELEMENTS AUXILIARS PER A LA CORRECTA REALITZACIÓ DE LA FEINA.</v>
      </c>
      <c r="E90" s="221">
        <v>1</v>
      </c>
      <c r="F90" s="218">
        <f>VLOOKUP(B90,'Preus Unitaris'!$B$6:$F$105,4,FALSE)</f>
        <v>1200</v>
      </c>
      <c r="G90" s="218">
        <f t="shared" si="6"/>
        <v>1200</v>
      </c>
      <c r="I90" s="77"/>
      <c r="J90" s="39"/>
      <c r="K90" s="39"/>
      <c r="M90" s="39"/>
    </row>
    <row r="91" spans="1:14" ht="104" customHeight="1">
      <c r="A91" s="32"/>
      <c r="B91" s="217" t="str">
        <f>'Preus Unitaris'!B106</f>
        <v>INV01</v>
      </c>
      <c r="C91" s="217" t="str">
        <f>VLOOKUP(B91,'Preus Unitaris'!$B$6:$F$106,2,FALSE)</f>
        <v>PA</v>
      </c>
      <c r="D91" s="14" t="str">
        <f>VLOOKUP(B91,'Preus Unitaris'!$B$6:$F$106,3,FALSE)</f>
        <v>PARTIDA PER A L'ACTUACIÓ I GESTIÓ D'INVENTARIS DEL DEPARTAMENT D'ESPAI URBÀ (INCLOENT SENYALITZACIÓ HORITZONTAL I VERTICAL, SEMAFORITZACIÓ, PAVIMENTS, MOBILIARI URBÀ I CARTOGRAFIA D'ACORD AMB EL CRITERIS DELS PLECS TÈCNICS CORRESPONENTS I LA BASE CARTOGRÀFICA DE L'AJUNTAMENT DE BARCELONA (P-53) PER OBRES INFERIORS A 1.000m².</v>
      </c>
      <c r="E91" s="221">
        <v>1</v>
      </c>
      <c r="F91" s="218">
        <f>VLOOKUP(B91,'Preus Unitaris'!$B$6:$F$106,4,FALSE)</f>
        <v>550</v>
      </c>
      <c r="G91" s="218">
        <f t="shared" si="6"/>
        <v>550</v>
      </c>
      <c r="H91" s="120"/>
      <c r="I91" s="77"/>
      <c r="J91" s="153"/>
      <c r="K91" s="39"/>
      <c r="M91" s="39"/>
    </row>
    <row r="92" spans="1:14" ht="14.5">
      <c r="A92" s="32"/>
      <c r="B92" s="78"/>
      <c r="C92" s="79"/>
      <c r="D92" s="219" t="s">
        <v>6</v>
      </c>
      <c r="E92" s="81"/>
      <c r="F92" s="81"/>
      <c r="G92" s="220">
        <f>SUM(G83:G91)</f>
        <v>3799.3199999999997</v>
      </c>
      <c r="I92" s="39"/>
      <c r="J92" s="39"/>
      <c r="K92" s="39"/>
      <c r="L92" s="39"/>
      <c r="M92" s="39"/>
    </row>
    <row r="93" spans="1:14" ht="13">
      <c r="A93" s="32"/>
      <c r="B93" s="34"/>
      <c r="C93" s="33"/>
      <c r="D93" s="44"/>
      <c r="E93" s="35"/>
      <c r="F93" s="35"/>
      <c r="G93" s="45"/>
      <c r="I93" s="70"/>
      <c r="J93" s="70"/>
      <c r="K93" s="70"/>
      <c r="L93" s="70"/>
      <c r="M93" s="70"/>
      <c r="N93" s="39"/>
    </row>
    <row r="94" spans="1:14">
      <c r="A94" s="32"/>
      <c r="B94" s="34"/>
      <c r="C94" s="33"/>
      <c r="D94" s="34"/>
      <c r="E94" s="35"/>
      <c r="F94" s="35"/>
      <c r="G94" s="35"/>
      <c r="I94" s="31"/>
      <c r="J94" s="31"/>
      <c r="K94" s="31"/>
      <c r="L94" s="31"/>
    </row>
    <row r="95" spans="1:14" s="120" customFormat="1" ht="20" customHeight="1">
      <c r="B95" s="121"/>
      <c r="C95" s="122"/>
      <c r="D95" s="123" t="s">
        <v>207</v>
      </c>
      <c r="E95" s="124"/>
      <c r="F95" s="125"/>
      <c r="G95" s="126">
        <f>SUM(G6:G94)/2</f>
        <v>85737.56</v>
      </c>
      <c r="I95" s="73"/>
      <c r="J95" s="73"/>
      <c r="K95" s="73"/>
      <c r="L95" s="73"/>
      <c r="M95" s="72"/>
    </row>
    <row r="96" spans="1:14" s="120" customFormat="1" ht="20" customHeight="1">
      <c r="B96" s="121"/>
      <c r="C96" s="122"/>
      <c r="D96" s="102" t="s">
        <v>193</v>
      </c>
      <c r="E96" s="52"/>
      <c r="F96" s="87">
        <v>0.21</v>
      </c>
      <c r="G96" s="53">
        <f>ROUND(G95*F96,2)</f>
        <v>18004.89</v>
      </c>
    </row>
    <row r="97" spans="1:21" s="120" customFormat="1" ht="20" customHeight="1" thickBot="1">
      <c r="B97" s="121"/>
      <c r="C97" s="122"/>
      <c r="D97" s="88" t="s">
        <v>194</v>
      </c>
      <c r="E97" s="89"/>
      <c r="F97" s="89"/>
      <c r="G97" s="90">
        <f>SUM(G95:G96)</f>
        <v>103742.45</v>
      </c>
    </row>
    <row r="98" spans="1:21" ht="13" thickTop="1">
      <c r="A98" s="32"/>
      <c r="B98" s="34"/>
      <c r="C98" s="33"/>
      <c r="D98" s="34"/>
      <c r="E98" s="35"/>
      <c r="F98" s="35"/>
      <c r="G98" s="35"/>
    </row>
    <row r="99" spans="1:21" ht="13" thickBot="1">
      <c r="A99" s="32"/>
      <c r="B99" s="34"/>
      <c r="C99" s="33"/>
      <c r="D99" s="34"/>
      <c r="E99" s="35"/>
      <c r="F99" s="35"/>
      <c r="G99" s="35"/>
    </row>
    <row r="100" spans="1:21" ht="30" customHeight="1" thickTop="1">
      <c r="A100" s="32"/>
      <c r="B100" s="34"/>
      <c r="C100" s="33"/>
      <c r="D100" s="48" t="s">
        <v>10</v>
      </c>
      <c r="E100" s="49"/>
      <c r="F100" s="49"/>
      <c r="G100" s="50"/>
    </row>
    <row r="101" spans="1:21" ht="30" customHeight="1">
      <c r="A101" s="32"/>
      <c r="B101" s="34"/>
      <c r="C101" s="33"/>
      <c r="D101" s="51" t="str">
        <f>B6</f>
        <v>Obra Civil Cruïlla Semàfors</v>
      </c>
      <c r="E101" s="52"/>
      <c r="F101" s="52"/>
      <c r="G101" s="53">
        <f>G36</f>
        <v>29113.88</v>
      </c>
      <c r="L101" s="73"/>
    </row>
    <row r="102" spans="1:21" ht="30" customHeight="1">
      <c r="A102" s="32"/>
      <c r="B102" s="34"/>
      <c r="C102" s="33"/>
      <c r="D102" s="51" t="str">
        <f>B39</f>
        <v>Instal·lacions Semafòriques</v>
      </c>
      <c r="E102" s="52"/>
      <c r="F102" s="52"/>
      <c r="G102" s="53">
        <f>G54</f>
        <v>17882.07</v>
      </c>
      <c r="L102" s="73"/>
    </row>
    <row r="103" spans="1:21" ht="30" customHeight="1">
      <c r="A103" s="32"/>
      <c r="B103" s="34"/>
      <c r="C103" s="33"/>
      <c r="D103" s="99" t="str">
        <f>B56</f>
        <v>Cablejats Elèctrics</v>
      </c>
      <c r="E103" s="100"/>
      <c r="F103" s="100"/>
      <c r="G103" s="101">
        <f>G63</f>
        <v>2870.62</v>
      </c>
      <c r="L103" s="73"/>
    </row>
    <row r="104" spans="1:21" ht="30" customHeight="1">
      <c r="A104" s="32"/>
      <c r="B104" s="34"/>
      <c r="C104" s="33"/>
      <c r="D104" s="51" t="str">
        <f>B65</f>
        <v>Escomesa Elèctrica</v>
      </c>
      <c r="E104" s="52"/>
      <c r="F104" s="52"/>
      <c r="G104" s="53">
        <f>G68</f>
        <v>6318.68</v>
      </c>
      <c r="L104" s="73"/>
      <c r="P104" s="39"/>
      <c r="Q104" s="39"/>
      <c r="R104" s="39"/>
      <c r="S104" s="39"/>
      <c r="U104" s="39"/>
    </row>
    <row r="105" spans="1:21" ht="30" customHeight="1">
      <c r="A105" s="32"/>
      <c r="B105" s="34"/>
      <c r="C105" s="33"/>
      <c r="D105" s="99" t="str">
        <f>B70</f>
        <v>Instal·lacions Comunicacions</v>
      </c>
      <c r="E105" s="100"/>
      <c r="F105" s="100"/>
      <c r="G105" s="101">
        <f>G80</f>
        <v>25752.99</v>
      </c>
      <c r="L105" s="73"/>
      <c r="P105" s="39"/>
      <c r="Q105" s="39"/>
      <c r="R105" s="39"/>
      <c r="S105" s="39"/>
      <c r="U105" s="39"/>
    </row>
    <row r="106" spans="1:21" ht="30" customHeight="1">
      <c r="A106" s="32"/>
      <c r="B106" s="34"/>
      <c r="C106" s="33"/>
      <c r="D106" s="51" t="str">
        <f>B82</f>
        <v>Senyalització Horitzontal i Vertical</v>
      </c>
      <c r="E106" s="52"/>
      <c r="F106" s="52"/>
      <c r="G106" s="53">
        <f>G92</f>
        <v>3799.3199999999997</v>
      </c>
      <c r="L106" s="73"/>
      <c r="P106" s="36"/>
      <c r="Q106" s="83"/>
      <c r="R106" s="36"/>
      <c r="S106" s="36"/>
    </row>
    <row r="107" spans="1:21" ht="30" customHeight="1">
      <c r="A107" s="32"/>
      <c r="B107" s="34"/>
      <c r="C107" s="33"/>
      <c r="D107" s="91" t="s">
        <v>192</v>
      </c>
      <c r="E107" s="92"/>
      <c r="F107" s="92"/>
      <c r="G107" s="93">
        <f>SUM(G101:G106)</f>
        <v>85737.56</v>
      </c>
      <c r="L107" s="73"/>
      <c r="P107" s="36"/>
      <c r="Q107" s="83"/>
      <c r="R107" s="36"/>
      <c r="S107" s="36"/>
    </row>
    <row r="108" spans="1:21" ht="30" customHeight="1">
      <c r="A108" s="32"/>
      <c r="B108" s="34"/>
      <c r="C108" s="33"/>
      <c r="D108" s="102" t="s">
        <v>193</v>
      </c>
      <c r="E108" s="52"/>
      <c r="F108" s="87">
        <v>0.21</v>
      </c>
      <c r="G108" s="53">
        <f>ROUND(G107*F108,2)</f>
        <v>18004.89</v>
      </c>
      <c r="I108" s="85"/>
      <c r="L108" s="73"/>
      <c r="P108" s="36"/>
      <c r="Q108" s="83"/>
      <c r="R108" s="36"/>
      <c r="S108" s="36"/>
    </row>
    <row r="109" spans="1:21" ht="30" customHeight="1" thickBot="1">
      <c r="A109" s="32"/>
      <c r="B109" s="34"/>
      <c r="C109" s="33"/>
      <c r="D109" s="88" t="s">
        <v>194</v>
      </c>
      <c r="E109" s="89"/>
      <c r="F109" s="89"/>
      <c r="G109" s="90">
        <f>SUM(G107:G108)</f>
        <v>103742.45</v>
      </c>
      <c r="I109" s="85"/>
      <c r="L109" s="73"/>
      <c r="P109" s="36"/>
      <c r="Q109" s="83"/>
      <c r="R109" s="36"/>
      <c r="S109" s="36"/>
    </row>
    <row r="110" spans="1:21" ht="13" thickTop="1">
      <c r="A110" s="32"/>
      <c r="B110" s="34"/>
      <c r="C110" s="33"/>
      <c r="D110" s="34"/>
      <c r="E110" s="35"/>
      <c r="F110" s="35"/>
      <c r="G110" s="35"/>
      <c r="I110" s="85"/>
      <c r="J110" s="31"/>
      <c r="K110" s="31"/>
      <c r="L110" s="73"/>
      <c r="M110" s="72"/>
      <c r="N110" s="31"/>
      <c r="P110" s="31"/>
      <c r="S110" s="31"/>
    </row>
    <row r="111" spans="1:21">
      <c r="A111" s="32"/>
      <c r="B111" s="34"/>
      <c r="C111" s="33"/>
      <c r="D111" s="34"/>
      <c r="E111" s="35"/>
      <c r="F111" s="35"/>
      <c r="G111" s="35"/>
      <c r="L111" s="73"/>
    </row>
    <row r="112" spans="1:21">
      <c r="A112" s="32"/>
      <c r="B112" s="34"/>
      <c r="C112" s="33"/>
      <c r="D112" s="34"/>
      <c r="E112" s="35"/>
      <c r="F112" s="35"/>
      <c r="G112" s="35"/>
      <c r="L112" s="73"/>
      <c r="M112" s="72"/>
    </row>
    <row r="113" spans="1:22" ht="13" thickBot="1">
      <c r="A113" s="32"/>
      <c r="B113" s="34"/>
      <c r="C113" s="33"/>
      <c r="D113" s="34"/>
      <c r="E113" s="35"/>
      <c r="F113" s="35"/>
      <c r="G113" s="35"/>
    </row>
    <row r="114" spans="1:22" ht="13">
      <c r="A114" s="32"/>
      <c r="B114" s="54" t="s">
        <v>31</v>
      </c>
      <c r="C114" s="55"/>
      <c r="D114" s="56" t="s">
        <v>151</v>
      </c>
      <c r="E114" s="57"/>
      <c r="F114" s="57"/>
      <c r="G114" s="58"/>
    </row>
    <row r="115" spans="1:22">
      <c r="A115" s="32"/>
      <c r="B115" s="59"/>
      <c r="C115" s="60"/>
      <c r="D115" s="61" t="s">
        <v>33</v>
      </c>
      <c r="E115" s="62"/>
      <c r="F115" s="62"/>
      <c r="G115" s="63"/>
      <c r="N115" s="31"/>
      <c r="O115" s="69"/>
    </row>
    <row r="116" spans="1:22" ht="13" thickBot="1">
      <c r="A116" s="32"/>
      <c r="B116" s="64"/>
      <c r="C116" s="65"/>
      <c r="D116" s="66" t="s">
        <v>32</v>
      </c>
      <c r="E116" s="67"/>
      <c r="F116" s="67"/>
      <c r="G116" s="68"/>
      <c r="N116" s="31"/>
      <c r="O116" s="69"/>
    </row>
    <row r="117" spans="1:22">
      <c r="A117" s="32"/>
    </row>
    <row r="118" spans="1:22">
      <c r="A118" s="32"/>
      <c r="Q118" s="70"/>
      <c r="R118" s="70"/>
      <c r="S118" s="70"/>
      <c r="V118" s="70"/>
    </row>
    <row r="119" spans="1:22">
      <c r="A119" s="32"/>
      <c r="E119" s="32"/>
      <c r="F119" s="32"/>
      <c r="G119" s="32"/>
      <c r="Q119" s="70"/>
      <c r="R119" s="70"/>
      <c r="S119" s="70"/>
      <c r="V119" s="75"/>
    </row>
    <row r="120" spans="1:22">
      <c r="A120" s="32"/>
      <c r="E120" s="32"/>
      <c r="F120" s="32"/>
      <c r="G120" s="32"/>
      <c r="Q120" s="70"/>
      <c r="R120" s="70"/>
      <c r="S120" s="70"/>
      <c r="V120" s="75"/>
    </row>
    <row r="121" spans="1:22">
      <c r="A121" s="32"/>
      <c r="E121" s="32"/>
      <c r="F121" s="32"/>
      <c r="G121" s="32"/>
      <c r="Q121" s="70"/>
      <c r="R121" s="70"/>
      <c r="S121" s="70"/>
      <c r="V121" s="75"/>
    </row>
    <row r="122" spans="1:22">
      <c r="A122" s="32"/>
      <c r="E122" s="32"/>
      <c r="F122" s="32"/>
      <c r="G122" s="32"/>
      <c r="Q122" s="70"/>
      <c r="R122" s="70"/>
      <c r="S122" s="70"/>
      <c r="V122" s="70"/>
    </row>
    <row r="123" spans="1:22">
      <c r="A123" s="32"/>
      <c r="E123" s="32"/>
      <c r="F123" s="32"/>
      <c r="G123" s="32"/>
      <c r="Q123" s="70"/>
      <c r="R123" s="70"/>
      <c r="S123" s="70"/>
      <c r="V123" s="70"/>
    </row>
    <row r="124" spans="1:22">
      <c r="A124" s="32"/>
      <c r="E124" s="32"/>
      <c r="F124" s="32"/>
      <c r="G124" s="32"/>
      <c r="Q124" s="70"/>
      <c r="R124" s="70"/>
      <c r="S124" s="70"/>
      <c r="V124" s="70"/>
    </row>
    <row r="125" spans="1:22">
      <c r="A125" s="32"/>
      <c r="E125" s="32"/>
      <c r="F125" s="32"/>
      <c r="G125" s="32"/>
      <c r="Q125" s="70"/>
      <c r="R125" s="70"/>
      <c r="S125" s="70"/>
      <c r="V125" s="70"/>
    </row>
    <row r="126" spans="1:22">
      <c r="A126" s="32"/>
      <c r="E126" s="32"/>
      <c r="F126" s="32"/>
      <c r="G126" s="32"/>
      <c r="Q126" s="70"/>
      <c r="R126" s="70"/>
      <c r="S126" s="70"/>
      <c r="V126" s="70"/>
    </row>
    <row r="127" spans="1:22">
      <c r="A127" s="32"/>
      <c r="E127" s="32"/>
      <c r="F127" s="32"/>
      <c r="G127" s="32"/>
      <c r="Q127" s="70"/>
      <c r="R127" s="70"/>
      <c r="S127" s="70"/>
      <c r="V127" s="70"/>
    </row>
    <row r="128" spans="1:22">
      <c r="A128" s="32"/>
      <c r="E128" s="32"/>
      <c r="F128" s="32"/>
      <c r="G128" s="32"/>
      <c r="Q128" s="75"/>
      <c r="R128" s="70"/>
      <c r="S128" s="70"/>
      <c r="V128" s="70"/>
    </row>
    <row r="129" spans="1:22" ht="13">
      <c r="A129" s="32"/>
      <c r="C129" s="74"/>
      <c r="E129" s="32"/>
      <c r="F129" s="32"/>
      <c r="G129" s="32"/>
      <c r="Q129" s="36"/>
      <c r="R129" s="36"/>
      <c r="S129" s="70"/>
      <c r="V129" s="70"/>
    </row>
    <row r="130" spans="1:22">
      <c r="A130" s="32"/>
      <c r="E130" s="32"/>
      <c r="F130" s="32"/>
      <c r="G130" s="32"/>
      <c r="Q130" s="70"/>
      <c r="R130" s="70"/>
      <c r="S130" s="70"/>
      <c r="V130" s="70"/>
    </row>
    <row r="131" spans="1:22">
      <c r="A131" s="32"/>
      <c r="E131" s="32"/>
      <c r="F131" s="32"/>
      <c r="G131" s="32"/>
      <c r="Q131" s="70"/>
      <c r="R131" s="70"/>
      <c r="S131" s="70"/>
      <c r="V131" s="70"/>
    </row>
    <row r="132" spans="1:22">
      <c r="A132" s="32"/>
      <c r="E132" s="32"/>
      <c r="F132" s="32"/>
      <c r="G132" s="32"/>
      <c r="Q132" s="70"/>
      <c r="R132" s="70"/>
      <c r="S132" s="70"/>
      <c r="V132" s="70"/>
    </row>
    <row r="133" spans="1:22">
      <c r="A133" s="32"/>
      <c r="E133" s="32"/>
      <c r="F133" s="32"/>
      <c r="G133" s="32"/>
      <c r="Q133" s="70"/>
      <c r="R133" s="70"/>
      <c r="S133" s="70"/>
      <c r="V133" s="70"/>
    </row>
    <row r="134" spans="1:22">
      <c r="A134" s="32"/>
      <c r="E134" s="32"/>
      <c r="F134" s="32"/>
      <c r="G134" s="32"/>
      <c r="Q134" s="70"/>
      <c r="R134" s="70"/>
      <c r="S134" s="70"/>
      <c r="V134" s="70"/>
    </row>
    <row r="135" spans="1:22">
      <c r="A135" s="32"/>
      <c r="E135" s="32"/>
      <c r="F135" s="32"/>
      <c r="G135" s="32"/>
      <c r="Q135" s="70"/>
      <c r="R135" s="70"/>
      <c r="S135" s="70"/>
      <c r="V135" s="70"/>
    </row>
    <row r="136" spans="1:22">
      <c r="A136" s="32"/>
      <c r="C136" s="74"/>
      <c r="E136" s="32"/>
      <c r="F136" s="32"/>
      <c r="G136" s="32"/>
      <c r="Q136" s="70"/>
      <c r="R136" s="70"/>
      <c r="S136" s="70"/>
      <c r="V136" s="70"/>
    </row>
    <row r="137" spans="1:22">
      <c r="A137" s="32"/>
      <c r="E137" s="32"/>
      <c r="F137" s="32"/>
      <c r="G137" s="32"/>
      <c r="Q137" s="70"/>
      <c r="R137" s="70"/>
      <c r="S137" s="70"/>
      <c r="V137" s="70"/>
    </row>
    <row r="138" spans="1:22" s="71" customFormat="1" ht="13">
      <c r="B138" s="32"/>
      <c r="C138" s="70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9"/>
      <c r="R138" s="39"/>
      <c r="S138" s="39"/>
      <c r="V138" s="39"/>
    </row>
    <row r="139" spans="1:22" ht="13">
      <c r="A139" s="32"/>
      <c r="B139" s="71"/>
      <c r="C139" s="39"/>
      <c r="E139" s="32"/>
      <c r="F139" s="32"/>
      <c r="G139" s="32"/>
    </row>
    <row r="140" spans="1:22">
      <c r="A140" s="32"/>
      <c r="E140" s="32"/>
      <c r="F140" s="32"/>
      <c r="G140" s="32"/>
    </row>
    <row r="141" spans="1:22">
      <c r="A141" s="32"/>
      <c r="E141" s="32"/>
      <c r="F141" s="32"/>
      <c r="G141" s="32"/>
    </row>
    <row r="142" spans="1:22">
      <c r="A142" s="32"/>
      <c r="E142" s="32"/>
      <c r="F142" s="32"/>
      <c r="G142" s="32"/>
    </row>
    <row r="143" spans="1:22">
      <c r="A143" s="32"/>
      <c r="E143" s="32"/>
      <c r="F143" s="32"/>
      <c r="G143" s="32"/>
    </row>
    <row r="144" spans="1:22">
      <c r="A144" s="32"/>
      <c r="E144" s="32"/>
      <c r="F144" s="32"/>
      <c r="G144" s="32"/>
    </row>
    <row r="145" spans="1:17">
      <c r="A145" s="32"/>
      <c r="E145" s="32"/>
      <c r="F145" s="32"/>
      <c r="G145" s="32"/>
    </row>
    <row r="146" spans="1:17">
      <c r="A146" s="32"/>
      <c r="E146" s="32"/>
      <c r="F146" s="32"/>
      <c r="G146" s="32"/>
      <c r="Q146" s="31"/>
    </row>
    <row r="147" spans="1:17">
      <c r="A147" s="32"/>
      <c r="E147" s="32"/>
      <c r="F147" s="32"/>
      <c r="G147" s="32"/>
      <c r="Q147" s="31"/>
    </row>
    <row r="148" spans="1:17">
      <c r="A148" s="32"/>
      <c r="C148" s="74"/>
      <c r="E148" s="32"/>
      <c r="F148" s="32"/>
      <c r="G148" s="32"/>
      <c r="Q148" s="31"/>
    </row>
    <row r="149" spans="1:17">
      <c r="A149" s="32"/>
      <c r="E149" s="32"/>
      <c r="F149" s="32"/>
      <c r="G149" s="32"/>
      <c r="Q149" s="31"/>
    </row>
    <row r="150" spans="1:17">
      <c r="A150" s="32"/>
      <c r="E150" s="32"/>
      <c r="F150" s="32"/>
      <c r="G150" s="32"/>
      <c r="Q150" s="31"/>
    </row>
    <row r="151" spans="1:17">
      <c r="A151" s="32"/>
      <c r="E151" s="32"/>
      <c r="F151" s="32"/>
      <c r="G151" s="32"/>
    </row>
    <row r="152" spans="1:17">
      <c r="A152" s="32"/>
      <c r="E152" s="32"/>
      <c r="F152" s="32"/>
      <c r="G152" s="32"/>
    </row>
    <row r="153" spans="1:17">
      <c r="A153" s="32"/>
      <c r="E153" s="32"/>
      <c r="F153" s="32"/>
      <c r="G153" s="32"/>
    </row>
    <row r="154" spans="1:17">
      <c r="A154" s="32"/>
      <c r="E154" s="32"/>
      <c r="F154" s="32"/>
      <c r="G154" s="32"/>
    </row>
    <row r="155" spans="1:17">
      <c r="A155" s="32"/>
      <c r="E155" s="32"/>
      <c r="F155" s="32"/>
      <c r="G155" s="32"/>
    </row>
    <row r="156" spans="1:17">
      <c r="A156" s="32"/>
      <c r="E156" s="32"/>
      <c r="F156" s="32"/>
      <c r="G156" s="32"/>
    </row>
    <row r="157" spans="1:17">
      <c r="A157" s="32"/>
      <c r="E157" s="32"/>
      <c r="F157" s="32"/>
      <c r="G157" s="32"/>
    </row>
    <row r="158" spans="1:17">
      <c r="E158" s="32"/>
      <c r="F158" s="32"/>
      <c r="G158" s="32"/>
    </row>
  </sheetData>
  <mergeCells count="7">
    <mergeCell ref="B70:G70"/>
    <mergeCell ref="B82:G82"/>
    <mergeCell ref="B65:G65"/>
    <mergeCell ref="B2:D2"/>
    <mergeCell ref="B6:G6"/>
    <mergeCell ref="B39:G39"/>
    <mergeCell ref="B56:G56"/>
  </mergeCells>
  <pageMargins left="0.70866141732283472" right="0.70866141732283472" top="0.59055118110236227" bottom="0.59" header="0.31496062992125984" footer="0.31496062992125984"/>
  <pageSetup paperSize="9" scale="75" fitToHeight="10" orientation="portrait" r:id="rId1"/>
  <rowBreaks count="1" manualBreakCount="1">
    <brk id="81" min="1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V153"/>
  <sheetViews>
    <sheetView showGridLines="0" zoomScale="115" zoomScaleNormal="115" zoomScaleSheetLayoutView="55" workbookViewId="0">
      <pane ySplit="4" topLeftCell="A55" activePane="bottomLeft" state="frozen"/>
      <selection pane="bottomLeft" activeCell="E55" sqref="E55"/>
    </sheetView>
  </sheetViews>
  <sheetFormatPr baseColWidth="10" defaultColWidth="11.453125" defaultRowHeight="12.5"/>
  <cols>
    <col min="1" max="1" width="4" style="31" customWidth="1"/>
    <col min="2" max="2" width="12.453125" style="32" customWidth="1"/>
    <col min="3" max="3" width="7.81640625" style="70" customWidth="1"/>
    <col min="4" max="4" width="57.1796875" style="32" customWidth="1"/>
    <col min="5" max="6" width="11.453125" style="31"/>
    <col min="7" max="7" width="13.453125" style="31" customWidth="1"/>
    <col min="8" max="8" width="8.90625" style="32" customWidth="1"/>
    <col min="9" max="9" width="9.36328125" style="32" customWidth="1"/>
    <col min="10" max="10" width="7.36328125" style="32" customWidth="1"/>
    <col min="11" max="11" width="16" style="32" customWidth="1"/>
    <col min="12" max="12" width="9.54296875" style="32" customWidth="1"/>
    <col min="13" max="13" width="12" style="32" customWidth="1"/>
    <col min="14" max="14" width="14.1796875" style="32" customWidth="1"/>
    <col min="15" max="15" width="13.90625" style="32" bestFit="1" customWidth="1"/>
    <col min="16" max="16" width="11.453125" style="32"/>
    <col min="17" max="17" width="22" style="32" customWidth="1"/>
    <col min="18" max="18" width="2.81640625" style="32" customWidth="1"/>
    <col min="19" max="19" width="11.453125" style="32"/>
    <col min="20" max="20" width="34.81640625" style="32" customWidth="1"/>
    <col min="21" max="21" width="13.1796875" style="32" bestFit="1" customWidth="1"/>
    <col min="22" max="16384" width="11.453125" style="32"/>
  </cols>
  <sheetData>
    <row r="2" spans="1:14" ht="13">
      <c r="B2" s="229" t="s">
        <v>270</v>
      </c>
      <c r="C2" s="229"/>
      <c r="D2" s="229"/>
      <c r="E2" s="40"/>
      <c r="F2" s="40"/>
      <c r="G2" s="98" t="s">
        <v>186</v>
      </c>
    </row>
    <row r="3" spans="1:14">
      <c r="B3" s="34"/>
      <c r="C3" s="33"/>
      <c r="D3" s="34"/>
      <c r="E3" s="35"/>
      <c r="F3" s="35"/>
      <c r="G3" s="35"/>
    </row>
    <row r="4" spans="1:14" s="39" customFormat="1" ht="26">
      <c r="A4" s="36"/>
      <c r="B4" s="37" t="s">
        <v>4</v>
      </c>
      <c r="C4" s="38" t="s">
        <v>94</v>
      </c>
      <c r="D4" s="37" t="s">
        <v>91</v>
      </c>
      <c r="E4" s="37" t="s">
        <v>3</v>
      </c>
      <c r="F4" s="38" t="s">
        <v>92</v>
      </c>
      <c r="G4" s="38" t="s">
        <v>93</v>
      </c>
    </row>
    <row r="5" spans="1:14" s="39" customFormat="1" ht="13">
      <c r="A5" s="36"/>
      <c r="B5" s="40"/>
      <c r="C5" s="40"/>
      <c r="D5" s="40"/>
      <c r="E5" s="40"/>
      <c r="F5" s="40"/>
      <c r="G5" s="40"/>
    </row>
    <row r="6" spans="1:14" ht="13">
      <c r="B6" s="226" t="s">
        <v>159</v>
      </c>
      <c r="C6" s="227"/>
      <c r="D6" s="227"/>
      <c r="E6" s="227"/>
      <c r="F6" s="227"/>
      <c r="G6" s="228"/>
      <c r="I6" s="39"/>
      <c r="J6" s="39"/>
      <c r="K6" s="39"/>
      <c r="L6" s="39"/>
      <c r="M6" s="39"/>
      <c r="N6" s="39"/>
    </row>
    <row r="7" spans="1:14" ht="105.5" customHeight="1">
      <c r="B7" s="4" t="str">
        <f>'Pressupost C.Reig-Poblet'!B7</f>
        <v>OC01</v>
      </c>
      <c r="C7" s="4" t="str">
        <f>VLOOKUP(B7,'Preus Unitaris'!$B$6:$F$105,2,FALSE)</f>
        <v>ML</v>
      </c>
      <c r="D7" s="14" t="str">
        <f>VLOOKUP(B7,'Preus Unitaris'!$B$6:$F$105,3,FALSE)</f>
        <v>CANALITZACIÓ EN VORERA INCLOENT SUBMINISTRAMENT I INSTAL·LACIÓ DE 1 TUB DE PE D110 mm DE DOBLE CAPA, LLIS A L'INTERIOR I CORRUGAT A L'EXTERIOR, INCLÒS EXCAVACIÓ EN RASA DE 40 x 76 cm  DE PROFUNDITAT, BASE I PROTECCIÓ DE FORMIGÓ HM20, EN VORERES DE PANOT INCLÒS LA SEVA REPOSICIÓ. TOTALMENT EXECUTADA SEGONS PLEC I D'ACORD AMB LES ORDENANCES MUNICIPALS I INDICACIONS PARTICULARS D'ACEFAT.</v>
      </c>
      <c r="E7" s="222">
        <v>22</v>
      </c>
      <c r="F7" s="222">
        <f>VLOOKUP(B7,'Preus Unitaris'!$B$6:$F$105,4,FALSE)</f>
        <v>79.98</v>
      </c>
      <c r="G7" s="222">
        <f t="shared" ref="G7:G20" si="0">ROUND(F7*E7,2)</f>
        <v>1759.56</v>
      </c>
      <c r="I7" s="39"/>
      <c r="J7" s="39"/>
      <c r="K7" s="39"/>
      <c r="L7" s="39"/>
      <c r="M7" s="39"/>
      <c r="N7" s="39"/>
    </row>
    <row r="8" spans="1:14" ht="103" customHeight="1">
      <c r="A8" s="32"/>
      <c r="B8" s="4" t="str">
        <f>'Pressupost C.Reig-Poblet'!B8</f>
        <v>OC02</v>
      </c>
      <c r="C8" s="4" t="str">
        <f>VLOOKUP(B8,'Preus Unitaris'!$B$6:$F$105,2,FALSE)</f>
        <v>ML</v>
      </c>
      <c r="D8" s="14" t="str">
        <f>VLOOKUP(B8,'Preus Unitaris'!$B$6:$F$105,3,FALSE)</f>
        <v>CANALITZACIÓ EN VORERA INCLOENT SUBMINISTRAMENT I INSTAL·LACIÓ DE 2 TUBS DE PE D110 mm DE DOBLE CAPA, LLIS A L'INTERIOR I CORRUGAT A L'EXTERIOR, INCLÒS EXCAVACIÓ EN RASA DE 40 x 76 cm  DE PROFUNDITAT, BASE I PROTECCIÓ DE FORMIGÓ HM20, EN VORERES DE PANOT INCLÒS LA SEVA REPOSICIÓ. TOTALMENT EXECUTADA SEGONS PLEC I D'ACORD AMB LES ORDENANCES MUNICIPALS I INDICACIONS PARTICULARS D'ACEFAT.</v>
      </c>
      <c r="E8" s="222">
        <v>65</v>
      </c>
      <c r="F8" s="222">
        <f>VLOOKUP(B8,'Preus Unitaris'!$B$6:$F$105,4,FALSE)</f>
        <v>81.209999999999994</v>
      </c>
      <c r="G8" s="222">
        <f t="shared" si="0"/>
        <v>5278.65</v>
      </c>
      <c r="I8" s="120"/>
      <c r="J8" s="39"/>
      <c r="K8" s="39"/>
      <c r="L8" s="39"/>
      <c r="M8" s="39"/>
      <c r="N8" s="39"/>
    </row>
    <row r="9" spans="1:14" ht="101.5">
      <c r="A9" s="32"/>
      <c r="B9" s="4" t="str">
        <f>'Preus Unitaris'!B9</f>
        <v>OC03</v>
      </c>
      <c r="C9" s="4" t="str">
        <f>VLOOKUP(B9,'Preus Unitaris'!$B$6:$F$105,2,FALSE)</f>
        <v>ML</v>
      </c>
      <c r="D9" s="14" t="str">
        <f>VLOOKUP(B9,'Preus Unitaris'!$B$6:$F$105,3,FALSE)</f>
        <v>CANALITZACIÓ EN CALÇADA INCLÒS SUBMINISTRAMENT I INSTAL·LACIÓ DE 4 TUBS DE PE D110 mm DE DOBLE CAPA, LLIS A L'INTERIOR I CORRUGAT A L'EXTERIOR, INCLÒS EXCAVACIÓ EN RASA DE 60 x 80 cm. DE PROFUNDITAT, BASE I PROTECCIÓ DE FORMIGÓ HM30, EN CALÇADES. TOTALMENT EXECUTADA SEGONS PLEC I D'ACORD AMB LES ORDENANCES MUNICIPALS I INDICACIONS PARTICULARS D'ACEFAT.</v>
      </c>
      <c r="E9" s="222">
        <v>40</v>
      </c>
      <c r="F9" s="222">
        <f>VLOOKUP(B9,'Preus Unitaris'!$B$6:$F$105,4,FALSE)</f>
        <v>258.41000000000003</v>
      </c>
      <c r="G9" s="222">
        <f t="shared" si="0"/>
        <v>10336.4</v>
      </c>
      <c r="I9" s="39"/>
      <c r="J9" s="39"/>
      <c r="K9" s="39"/>
      <c r="L9" s="39"/>
      <c r="M9" s="39"/>
      <c r="N9" s="39"/>
    </row>
    <row r="10" spans="1:14" ht="29">
      <c r="A10" s="32"/>
      <c r="B10" s="4" t="str">
        <f>'Preus Unitaris'!B11</f>
        <v>OC05</v>
      </c>
      <c r="C10" s="4" t="str">
        <f>VLOOKUP(B10,'Preus Unitaris'!$B$6:$F$105,2,FALSE)</f>
        <v>ML</v>
      </c>
      <c r="D10" s="14" t="str">
        <f>VLOOKUP(B10,'Preus Unitaris'!$B$6:$F$105,3,FALSE)</f>
        <v>SUPLEMENT PER REALITZACIÓ DE CANALITZACIÓ EN CALÇADA EN FESTIU.</v>
      </c>
      <c r="E10" s="222">
        <f>E9</f>
        <v>40</v>
      </c>
      <c r="F10" s="222">
        <f>VLOOKUP(B10,'Preus Unitaris'!$B$6:$F$105,4,FALSE)</f>
        <v>104.58999999999999</v>
      </c>
      <c r="G10" s="222">
        <f t="shared" si="0"/>
        <v>4183.6000000000004</v>
      </c>
      <c r="I10" s="39"/>
      <c r="J10" s="39"/>
      <c r="K10" s="39"/>
      <c r="L10" s="39"/>
      <c r="M10" s="39"/>
      <c r="N10" s="39"/>
    </row>
    <row r="11" spans="1:14" ht="72.5">
      <c r="A11" s="32"/>
      <c r="B11" s="4" t="str">
        <f>'Preus Unitaris'!B12</f>
        <v>OC06</v>
      </c>
      <c r="C11" s="4" t="str">
        <f>VLOOKUP(B11,'Preus Unitaris'!$B$6:$F$105,2,FALSE)</f>
        <v>UT</v>
      </c>
      <c r="D11" s="14" t="str">
        <f>VLOOKUP(B11,'Preus Unitaris'!$B$6:$F$105,3,FALSE)</f>
        <v>FONAMENT DE FORMIGÓ PER A ARMARI  AMB DOSIFICACIÓ DE 250 KG/m3 I ENCOFRAT CARA VISTA DE DIMENSIONS FINS A 70 x 60 x 50 cm. AMB UN ENCASTAMENT DE 15 cm. I DOS FORATS DE 110 mm. DE DIÀMETRE. TOTALMENT EXECUTAT SEGONS PLEC, INCLOSA OBRA CIVIL NECESSÀRIA I PERNS ANCORATGE.</v>
      </c>
      <c r="E11" s="222">
        <v>2</v>
      </c>
      <c r="F11" s="222">
        <f>VLOOKUP(B11,'Preus Unitaris'!$B$6:$F$105,4,FALSE)</f>
        <v>410</v>
      </c>
      <c r="G11" s="222">
        <f t="shared" si="0"/>
        <v>820</v>
      </c>
      <c r="I11" s="39"/>
      <c r="J11" s="39"/>
      <c r="K11" s="39"/>
      <c r="L11" s="39"/>
      <c r="M11" s="39"/>
      <c r="N11" s="39"/>
    </row>
    <row r="12" spans="1:14" ht="72.5">
      <c r="A12" s="32"/>
      <c r="B12" s="4" t="str">
        <f>'Preus Unitaris'!B13</f>
        <v>OC07</v>
      </c>
      <c r="C12" s="4" t="str">
        <f>VLOOKUP(B12,'Preus Unitaris'!$B$6:$F$105,2,FALSE)</f>
        <v>UT</v>
      </c>
      <c r="D12" s="14" t="str">
        <f>VLOOKUP(B12,'Preus Unitaris'!$B$6:$F$105,3,FALSE)</f>
        <v>FONAMENT DE FORMIGÓ PER A BÀCUL , AMB DOSIFICACIÓ DE 250 KG/m3, MITJANÇANT UN DAU DE 80 cm. DE COSTAT I 100 cm. DE PROFUNDITAT, INCLÒS PERNS ANCORATGE, COLZE DE CONNEXIÓ AMB TUBULAR. INCLOU DEMOLICIÓ PAVIMENT, EXCAVACIÓ I POSTERIOR REPOSICIÓ. TOTALMENT EXECUTAT.</v>
      </c>
      <c r="E12" s="222">
        <v>2</v>
      </c>
      <c r="F12" s="222">
        <f>VLOOKUP(B12,'Preus Unitaris'!$B$6:$F$105,4,FALSE)</f>
        <v>252.25</v>
      </c>
      <c r="G12" s="222">
        <f t="shared" si="0"/>
        <v>504.5</v>
      </c>
      <c r="I12" s="39"/>
      <c r="J12" s="39"/>
      <c r="K12" s="39"/>
      <c r="L12" s="39"/>
      <c r="M12" s="39"/>
      <c r="N12" s="39"/>
    </row>
    <row r="13" spans="1:14" ht="72.5">
      <c r="A13" s="32"/>
      <c r="B13" s="4" t="str">
        <f>'Preus Unitaris'!B14</f>
        <v>OC08</v>
      </c>
      <c r="C13" s="4" t="str">
        <f>VLOOKUP(B13,'Preus Unitaris'!$B$6:$F$105,2,FALSE)</f>
        <v>UT</v>
      </c>
      <c r="D13" s="14" t="str">
        <f>VLOOKUP(B13,'Preus Unitaris'!$B$6:$F$105,3,FALSE)</f>
        <v>FONAMENT DE FORMIGÓ PER A COLUMNA FINS A 2400 mm, AMB DOSIFICACIÓ DE 250 KG/m3, MITJANÇANT UN DAU DE 40 cm. DE COSTAT I 60 cm. DE PROFUNDITAT, REBENT PEÇA ESPECIAL D'ANCORATGE, SENSE INCLOURE AQUESTA, INCLÒS COLZE DE CONNEXIÓ AMB TUBULAR. TOTALMENT EXECUTAT SEGONS PLEC.</v>
      </c>
      <c r="E13" s="222">
        <v>5</v>
      </c>
      <c r="F13" s="222">
        <f>VLOOKUP(B13,'Preus Unitaris'!$B$6:$F$105,4,FALSE)</f>
        <v>142.97999999999999</v>
      </c>
      <c r="G13" s="222">
        <f t="shared" si="0"/>
        <v>714.9</v>
      </c>
      <c r="I13" s="39"/>
      <c r="J13" s="39"/>
      <c r="K13" s="39"/>
      <c r="L13" s="39"/>
      <c r="M13" s="39"/>
      <c r="N13" s="39"/>
    </row>
    <row r="14" spans="1:14" ht="72.5">
      <c r="A14" s="32"/>
      <c r="B14" s="4" t="str">
        <f>'Preus Unitaris'!B16</f>
        <v>OC10</v>
      </c>
      <c r="C14" s="4" t="str">
        <f>VLOOKUP(B14,'Preus Unitaris'!$B$6:$F$105,2,FALSE)</f>
        <v>UT</v>
      </c>
      <c r="D14" s="14" t="str">
        <f>VLOOKUP(B14,'Preus Unitaris'!$B$6:$F$105,3,FALSE)</f>
        <v>PERICÓ DE 60 x 60 cm. PREFABRICAT DE FORMIGÓ O CONSTRUÏT AMB MAONS GERO I FONS DEL MATEIX MATERIAL REBENT EL MARC I LA TAPA CORRESPONENT, INCLOSOS SUBMINISTRAMENT D'AQUESTS. DEMOLICIÓ DE PAVIMENT, EXCAVACIÓ I POSTERIOR REPOSICIÓ. TOTALMENT ACABAT I EXECUTAT SEGONS PLEC.</v>
      </c>
      <c r="E14" s="222">
        <v>8</v>
      </c>
      <c r="F14" s="222">
        <f>VLOOKUP(B14,'Preus Unitaris'!$B$6:$F$105,4,FALSE)</f>
        <v>184.45</v>
      </c>
      <c r="G14" s="222">
        <f t="shared" si="0"/>
        <v>1475.6</v>
      </c>
      <c r="I14" s="39"/>
      <c r="J14" s="39"/>
      <c r="K14" s="39"/>
      <c r="L14" s="39"/>
      <c r="M14" s="39"/>
      <c r="N14" s="39"/>
    </row>
    <row r="15" spans="1:14" ht="58">
      <c r="A15" s="32"/>
      <c r="B15" s="4" t="str">
        <f>'Preus Unitaris'!B18</f>
        <v>OC12</v>
      </c>
      <c r="C15" s="4" t="str">
        <f>VLOOKUP(B15,'Preus Unitaris'!$B$6:$F$105,2,FALSE)</f>
        <v>UT</v>
      </c>
      <c r="D15" s="14" t="str">
        <f>VLOOKUP(B15,'Preus Unitaris'!$B$6:$F$105,3,FALSE)</f>
        <v>RECONVERSIÓ PERICÓ DE 40X40 A PERICÓ DE 60X60. INCLOU TREBALLS DE CONSTRUCCIÓ DE L'ESTRUCTURA AMB MAONS, FORMIGÓ I LA TAPA I MARC DE FERRO, AIXÍ COM ELS TREBALLS DE MÀ D'OBRA.</v>
      </c>
      <c r="E15" s="222">
        <v>1</v>
      </c>
      <c r="F15" s="222">
        <f>VLOOKUP(B15,'Preus Unitaris'!$B$6:$F$105,4,FALSE)</f>
        <v>101.65</v>
      </c>
      <c r="G15" s="222">
        <f t="shared" ref="G15" si="1">ROUND(F15*E15,2)</f>
        <v>101.65</v>
      </c>
      <c r="I15" s="39"/>
      <c r="J15" s="39"/>
      <c r="K15" s="39"/>
      <c r="L15" s="39"/>
      <c r="M15" s="39"/>
      <c r="N15" s="39"/>
    </row>
    <row r="16" spans="1:14" ht="43.5">
      <c r="A16" s="32"/>
      <c r="B16" s="4" t="str">
        <f>'Preus Unitaris'!B19</f>
        <v>OC13</v>
      </c>
      <c r="C16" s="4" t="str">
        <f>VLOOKUP(B16,'Preus Unitaris'!$B$6:$F$105,2,FALSE)</f>
        <v>UT</v>
      </c>
      <c r="D16" s="14" t="str">
        <f>VLOOKUP(B16,'Preus Unitaris'!$B$6:$F$105,3,FALSE)</f>
        <v>SUBMINISTRAMENT, INSTAL·LACIÓ I CONNEXIÓ DE PLACA DE PRESA DE TERRA DE 500 x 500 x 3 mm EN PERICÓ DE REGISTRE. INCLOSA OBRA CIVIL NECESSÀRIA. TOTALMENT EXECUTAT</v>
      </c>
      <c r="E16" s="222">
        <v>1</v>
      </c>
      <c r="F16" s="222">
        <f>VLOOKUP(B16,'Preus Unitaris'!$B$6:$F$105,4,FALSE)</f>
        <v>55.37</v>
      </c>
      <c r="G16" s="222">
        <f t="shared" si="0"/>
        <v>55.37</v>
      </c>
      <c r="I16" s="39"/>
      <c r="J16" s="39"/>
      <c r="K16" s="39"/>
      <c r="L16" s="39"/>
      <c r="M16" s="39"/>
      <c r="N16" s="39"/>
    </row>
    <row r="17" spans="1:14" ht="14.5">
      <c r="A17" s="32"/>
      <c r="B17" s="4" t="str">
        <f>'Preus Unitaris'!B22</f>
        <v>OC16</v>
      </c>
      <c r="C17" s="4" t="str">
        <f>VLOOKUP(B17,'Preus Unitaris'!$B$6:$F$105,2,FALSE)</f>
        <v>UT</v>
      </c>
      <c r="D17" s="14" t="str">
        <f>VLOOKUP(B17,'Preus Unitaris'!$B$6:$F$105,3,FALSE)</f>
        <v>OBTURACIÓ DE TUBULAR AMB O SENSE CABLES EXISTENTS.</v>
      </c>
      <c r="E17" s="222">
        <v>62</v>
      </c>
      <c r="F17" s="222">
        <f>VLOOKUP(B17,'Preus Unitaris'!$B$6:$F$105,4,FALSE)</f>
        <v>0.62</v>
      </c>
      <c r="G17" s="222">
        <f t="shared" si="0"/>
        <v>38.44</v>
      </c>
      <c r="I17" s="152"/>
      <c r="J17" s="39"/>
      <c r="K17" s="39"/>
      <c r="L17" s="39"/>
      <c r="M17" s="39"/>
      <c r="N17" s="39"/>
    </row>
    <row r="18" spans="1:14" ht="58">
      <c r="A18" s="32"/>
      <c r="B18" s="4" t="str">
        <f>'Preus Unitaris'!B23</f>
        <v>OC17</v>
      </c>
      <c r="C18" s="4" t="str">
        <f>VLOOKUP(B18,'Preus Unitaris'!$B$6:$F$105,2,FALSE)</f>
        <v>UT</v>
      </c>
      <c r="D18" s="14" t="str">
        <f>VLOOKUP(B18,'Preus Unitaris'!$B$6:$F$105,3,FALSE)</f>
        <v>EMBOCADURA DE TUBULARS A PERICÓ REGISTRE EXISTENT, INCLÚS PROTECCIÓ CABLES EXISTENTS, PASSAMURS, SEGELLAT TUBS AMB PARET PERICÓ I ENLLUÏMENT INTERIOR PARET PERICÓ. TOTALMENT EXECUTADA.</v>
      </c>
      <c r="E18" s="222">
        <v>2</v>
      </c>
      <c r="F18" s="222">
        <f>VLOOKUP(B18,'Preus Unitaris'!$B$6:$F$105,4,FALSE)</f>
        <v>59.059999999999995</v>
      </c>
      <c r="G18" s="222">
        <f t="shared" ref="G18" si="2">ROUND(F18*E18,2)</f>
        <v>118.12</v>
      </c>
      <c r="I18" s="39"/>
      <c r="J18" s="39"/>
      <c r="K18" s="39"/>
      <c r="L18" s="39"/>
      <c r="M18" s="39"/>
      <c r="N18" s="39"/>
    </row>
    <row r="19" spans="1:14" ht="41.5" customHeight="1">
      <c r="A19" s="32"/>
      <c r="B19" s="4" t="str">
        <f>'Preus Unitaris'!B24</f>
        <v>OC18</v>
      </c>
      <c r="C19" s="4" t="str">
        <f>VLOOKUP(B19,'Preus Unitaris'!$B$6:$F$105,2,FALSE)</f>
        <v>M2</v>
      </c>
      <c r="D19" s="14" t="str">
        <f>VLOOKUP(B19,'Preus Unitaris'!$B$6:$F$105,3,FALSE)</f>
        <v>ARRENCADA I REPOSICIÓ DE LLOSETES DE PANOT DE MORTER COMPRIMIT EN VORERA.  RETIRADA I TRANSPORT DE RUNA A ABOCADOR AUTORITZAT. TOTALMENT EXECUTADA.</v>
      </c>
      <c r="E19" s="222">
        <v>20</v>
      </c>
      <c r="F19" s="222">
        <f>VLOOKUP(B19,'Preus Unitaris'!$B$6:$F$105,4,FALSE)</f>
        <v>107.402</v>
      </c>
      <c r="G19" s="222">
        <f t="shared" si="0"/>
        <v>2148.04</v>
      </c>
      <c r="I19" s="77"/>
      <c r="J19" s="39"/>
      <c r="K19" s="39"/>
      <c r="L19" s="39"/>
      <c r="M19" s="39"/>
      <c r="N19" s="39"/>
    </row>
    <row r="20" spans="1:14" ht="43.5" customHeight="1">
      <c r="A20" s="32"/>
      <c r="B20" s="4" t="str">
        <f>'Preus Unitaris'!B25</f>
        <v>OC19</v>
      </c>
      <c r="C20" s="4" t="str">
        <f>VLOOKUP(B20,'Preus Unitaris'!$B$6:$F$105,2,FALSE)</f>
        <v>M3</v>
      </c>
      <c r="D20" s="14" t="str">
        <f>VLOOKUP(B20,'Preus Unitaris'!$B$6:$F$105,3,FALSE)</f>
        <v>DEMOLICIÓ DE FORMIGÓ AMB MARTELL TRENCADOR, INCLÒS TALL D'ARMADURES AMB SOPLET, RETIRADA I TRANSPORT DE RESIDUS A DEIXALLERIA. TOTALMENT EXECUTADA.</v>
      </c>
      <c r="E20" s="222">
        <v>2</v>
      </c>
      <c r="F20" s="222">
        <f>VLOOKUP(B20,'Preus Unitaris'!$B$6:$F$105,4,FALSE)</f>
        <v>116.58</v>
      </c>
      <c r="G20" s="222">
        <f t="shared" si="0"/>
        <v>233.16</v>
      </c>
      <c r="I20" s="77"/>
      <c r="J20" s="39"/>
      <c r="K20" s="39"/>
      <c r="L20" s="39"/>
      <c r="M20" s="39"/>
      <c r="N20" s="39"/>
    </row>
    <row r="21" spans="1:14" ht="129" customHeight="1">
      <c r="A21" s="32"/>
      <c r="B21" s="4" t="str">
        <f>'Preus Unitaris'!B26</f>
        <v>OC20</v>
      </c>
      <c r="C21" s="4" t="str">
        <f>VLOOKUP(B21,'Preus Unitaris'!$B$6:$F$105,2,FALSE)</f>
        <v>UT</v>
      </c>
      <c r="D21" s="14" t="str">
        <f>VLOOKUP(B21,'Preus Unitaris'!$B$6:$F$105,3,FALSE)</f>
        <v>REPARACIÓ CANALITZACIÓ VORERA, MITJANÇANT EXCAVACIÓ, SUBMINISTRAMENT I COL·LOCACIÓ TUB DE PE DE DOBLE CAPA, LLIS A L'INTERIOR I COARRUGAT A L'EXTERIOR DEL MATEIX DIÀMETRE QUE L'EXISTENT, MANEGUET D'ACOBLAMENT, PAS DEL CABLE, COL·LOCACIÓ DE MITJA CANYA, LLIGAT AMB FILFERROS I FORMIGONAT DEL CONJUNT I REPOSICIÓ DE PAVIMENT DE PANOT DE LES MATEIXES CARACTERÍSTIQUES A L'EXISTENT, PER A LLARGADES FINS A 2m, INCLÚS RETIRADA I TRANSPORT DE RESIDUS A DEIXALLERIA. TOTALMENT EXECUTADA.</v>
      </c>
      <c r="E21" s="222">
        <v>4</v>
      </c>
      <c r="F21" s="222">
        <f>VLOOKUP(B21,'Preus Unitaris'!$B$6:$F$105,4,FALSE)</f>
        <v>120.58999999999999</v>
      </c>
      <c r="G21" s="222">
        <f t="shared" ref="G21" si="3">ROUND(F21*E21,2)</f>
        <v>482.36</v>
      </c>
      <c r="I21" s="77"/>
      <c r="J21" s="39"/>
      <c r="K21" s="39"/>
      <c r="L21" s="39"/>
      <c r="M21" s="39"/>
      <c r="N21" s="39"/>
    </row>
    <row r="22" spans="1:14" ht="84.5" customHeight="1">
      <c r="A22" s="32"/>
      <c r="B22" s="4" t="str">
        <f>'Preus Unitaris'!B27</f>
        <v>OC21</v>
      </c>
      <c r="C22" s="4" t="str">
        <f>VLOOKUP(B22,'Preus Unitaris'!$B$6:$F$105,2,FALSE)</f>
        <v>UT</v>
      </c>
      <c r="D22" s="14" t="str">
        <f>VLOOKUP(B22,'Preus Unitaris'!$B$6:$F$105,3,FALSE)</f>
        <v>CALA LOCALITZACIÓ SERVEIS, MITJANÇANT DEMOLICIÓ PAVIMENTS, EXCAVACIÓ MANUAL I POSTERIOR REBLIMENT I REPOSICIÓ DE PAVIMENT DE LES MATEIXES CARACTERÍSTIQUES A L'EXISTENT, PER A LLARGADES FINS A 2m I FINS A 60cm AMPLADA, INCLÚS RETIRADA I TRANSPORT DE RUNA A ABOCADOR AUTORITZAT. TOTALMENT EXECUTADA.</v>
      </c>
      <c r="E22" s="222">
        <v>4</v>
      </c>
      <c r="F22" s="222">
        <f>VLOOKUP(B22,'Preus Unitaris'!$B$6:$F$105,4,FALSE)</f>
        <v>92.29</v>
      </c>
      <c r="G22" s="222">
        <f t="shared" ref="G22:G30" si="4">ROUND(F22*E22,2)</f>
        <v>369.16</v>
      </c>
      <c r="I22" s="39"/>
      <c r="J22" s="39"/>
      <c r="K22" s="39"/>
      <c r="L22" s="39"/>
      <c r="M22" s="39"/>
      <c r="N22" s="39"/>
    </row>
    <row r="23" spans="1:14" ht="41.5" customHeight="1">
      <c r="A23" s="32"/>
      <c r="B23" s="4" t="str">
        <f>'Preus Unitaris'!B29</f>
        <v>OC23</v>
      </c>
      <c r="C23" s="4" t="str">
        <f>VLOOKUP(B23,'Preus Unitaris'!$B$6:$F$105,2,FALSE)</f>
        <v>UT</v>
      </c>
      <c r="D23" s="14" t="str">
        <f>VLOOKUP(B23,'Preus Unitaris'!$B$6:$F$105,3,FALSE)</f>
        <v>SUBMINISTRAMENT DE PEDRA DE GRANIT GRIS DE 40x40x23 cm CARES VISTES FLAMEJADES, PER GUAL BARCELONA B-120, INCLOU FORAT PER COLUMNA O BÀCUL SI FOS NECESSARI.</v>
      </c>
      <c r="E23" s="222">
        <v>5</v>
      </c>
      <c r="F23" s="222">
        <f>VLOOKUP(B23,'Preus Unitaris'!$B$6:$F$105,4,FALSE)</f>
        <v>133.19999999999999</v>
      </c>
      <c r="G23" s="222">
        <f t="shared" si="4"/>
        <v>666</v>
      </c>
      <c r="I23" s="39"/>
      <c r="J23" s="39"/>
      <c r="K23" s="39"/>
      <c r="L23" s="39"/>
      <c r="M23" s="39"/>
      <c r="N23" s="39"/>
    </row>
    <row r="24" spans="1:14" ht="58">
      <c r="A24" s="32"/>
      <c r="B24" s="4" t="str">
        <f>'Preus Unitaris'!B30</f>
        <v>OC24</v>
      </c>
      <c r="C24" s="4" t="str">
        <f>VLOOKUP(B24,'Preus Unitaris'!$B$6:$F$105,2,FALSE)</f>
        <v>UT</v>
      </c>
      <c r="D24" s="14" t="str">
        <f>VLOOKUP(B24,'Preus Unitaris'!$B$6:$F$105,3,FALSE)</f>
        <v>ARRENCADA I REPOSICIÓ (SENSE SUBMINISTRAMENT) DE PEDRA DE GRANIT GRIS DE 40x40x23 cm CARES VISTES FLAMEJADES, PER GUAL BARCELONA B-120, INCLOU FORAT PER COLUMNA O BÀCUL SI FOS NECESSARI.</v>
      </c>
      <c r="E24" s="222">
        <v>5</v>
      </c>
      <c r="F24" s="222">
        <f>VLOOKUP(B24,'Preus Unitaris'!$B$6:$F$105,4,FALSE)</f>
        <v>25.84</v>
      </c>
      <c r="G24" s="222">
        <f t="shared" si="4"/>
        <v>129.19999999999999</v>
      </c>
      <c r="I24" s="39"/>
      <c r="J24" s="39"/>
      <c r="K24" s="39"/>
      <c r="L24" s="39"/>
      <c r="M24" s="39"/>
      <c r="N24" s="39"/>
    </row>
    <row r="25" spans="1:14" ht="50.4" customHeight="1">
      <c r="A25" s="32"/>
      <c r="B25" s="4" t="str">
        <f>'Preus Unitaris'!B31</f>
        <v>OC25</v>
      </c>
      <c r="C25" s="4" t="str">
        <f>VLOOKUP(B25,'Preus Unitaris'!$B$6:$F$105,2,FALSE)</f>
        <v>UT</v>
      </c>
      <c r="D25" s="14" t="str">
        <f>VLOOKUP(B25,'Preus Unitaris'!$B$6:$F$105,3,FALSE)</f>
        <v>SUBMINISTRAMENT DE PEDRA DE GRANIT GRIS DE 40x121,8x6 cm CARES VISTES FLAMEJADES, PER GUAL BARCELONA B-120, INCLOU TALLAT PER PERICÓ SI FOS NECESSARI.</v>
      </c>
      <c r="E25" s="222">
        <v>3</v>
      </c>
      <c r="F25" s="222">
        <f>VLOOKUP(B25,'Preus Unitaris'!$B$6:$F$105,4,FALSE)</f>
        <v>286.10000000000002</v>
      </c>
      <c r="G25" s="222">
        <f t="shared" si="4"/>
        <v>858.3</v>
      </c>
      <c r="I25" s="39"/>
      <c r="J25" s="39"/>
      <c r="K25" s="39"/>
      <c r="L25" s="39"/>
      <c r="M25" s="39"/>
      <c r="N25" s="39"/>
    </row>
    <row r="26" spans="1:14" ht="56" customHeight="1">
      <c r="A26" s="32"/>
      <c r="B26" s="4" t="str">
        <f>'Preus Unitaris'!B32</f>
        <v>OC26</v>
      </c>
      <c r="C26" s="4" t="str">
        <f>VLOOKUP(B26,'Preus Unitaris'!$B$6:$F$105,2,FALSE)</f>
        <v>UT</v>
      </c>
      <c r="D26" s="14" t="str">
        <f>VLOOKUP(B26,'Preus Unitaris'!$B$6:$F$105,3,FALSE)</f>
        <v>ARRENCADA I REPOSICIÓ (SENSE SUBMINISTRAMENT) DE PEDRA DE GRANIT GRIS DE 40x121,8x6 cm CARES VISTES FLAMEJADES, PER GUAL BARCELONA B-120, INCLOU TALLAT PER PERICÓ SI FOS NECESSARI.</v>
      </c>
      <c r="E26" s="222">
        <v>8</v>
      </c>
      <c r="F26" s="222">
        <f>VLOOKUP(B26,'Preus Unitaris'!$B$6:$F$105,4,FALSE)</f>
        <v>25.84</v>
      </c>
      <c r="G26" s="222">
        <f t="shared" si="4"/>
        <v>206.72</v>
      </c>
      <c r="I26" s="39"/>
      <c r="J26" s="39"/>
      <c r="K26" s="39"/>
      <c r="L26" s="39"/>
      <c r="M26" s="39"/>
      <c r="N26" s="39"/>
    </row>
    <row r="27" spans="1:14" ht="82.5" customHeight="1">
      <c r="A27" s="32"/>
      <c r="B27" s="4" t="s">
        <v>312</v>
      </c>
      <c r="C27" s="4" t="str">
        <f>VLOOKUP(B27,'Preus Unitaris'!$B$6:$F$105,2,FALSE)</f>
        <v>UT</v>
      </c>
      <c r="D27" s="14" t="str">
        <f>VLOOKUP(B27,'Preus Unitaris'!$B$6:$F$105,3,FALSE)</f>
        <v>FONAMENT DE FORMIGÓ PER A ARMARI DE CONTROL O ESCOMESA ELÈCTRICA, AMB DOSIFICACIÓ DE 250 KG/m3 I ENCOFRAT CARA VISTA, DE DIMENSIONS APROX. 800 x 800 x 500 mm AMB UN ENCASTAMENT DE 20 cm I 4 FORATS DE 110 mm. DE DIÀMETRE. INCLOU DEMOLICIÓ PAVIMENT, EXCAVACIÓ I POSTERIOR REPOSICIÓ. TOTALMENT EXECUTAT.</v>
      </c>
      <c r="E27" s="222">
        <v>1</v>
      </c>
      <c r="F27" s="222">
        <f>VLOOKUP(B27,'Preus Unitaris'!$B$6:$F$105,4,FALSE)</f>
        <v>235</v>
      </c>
      <c r="G27" s="222">
        <f t="shared" si="4"/>
        <v>235</v>
      </c>
      <c r="I27" s="39"/>
      <c r="J27" s="39"/>
      <c r="K27" s="39"/>
      <c r="L27" s="39"/>
      <c r="M27" s="39"/>
      <c r="N27" s="39"/>
    </row>
    <row r="28" spans="1:14" ht="34" customHeight="1">
      <c r="A28" s="32"/>
      <c r="B28" s="4" t="s">
        <v>322</v>
      </c>
      <c r="C28" s="4" t="str">
        <f>VLOOKUP(B28,'Preus Unitaris'!$B$6:$F$105,2,FALSE)</f>
        <v>ML</v>
      </c>
      <c r="D28" s="14" t="str">
        <f>VLOOKUP(B28,'Preus Unitaris'!$B$6:$F$105,3,FALSE)</f>
        <v>SUPLEMENT PER REALITZACIÓ DE CANALITZACIÓ EN VORERA DE PAVIMENT ESPECIAL, TIPUS GRANIT, LLAMBORDES O SIMILARS</v>
      </c>
      <c r="E28" s="222">
        <v>1</v>
      </c>
      <c r="F28" s="222">
        <f>VLOOKUP(B28,'Preus Unitaris'!$B$6:$F$105,4,FALSE)</f>
        <v>25.97</v>
      </c>
      <c r="G28" s="222">
        <f t="shared" si="4"/>
        <v>25.97</v>
      </c>
      <c r="I28" s="27"/>
      <c r="J28" s="39"/>
      <c r="K28" s="39"/>
      <c r="L28" s="39"/>
      <c r="M28" s="39"/>
      <c r="N28" s="39"/>
    </row>
    <row r="29" spans="1:14" ht="87.5" customHeight="1">
      <c r="A29" s="32"/>
      <c r="B29" s="4" t="s">
        <v>336</v>
      </c>
      <c r="C29" s="4" t="str">
        <f>VLOOKUP(B29,'Preus Unitaris'!$B$6:$F$105,2,FALSE)</f>
        <v>UT</v>
      </c>
      <c r="D29" s="14" t="str">
        <f>VLOOKUP(B29,'Preus Unitaris'!$B$6:$F$105,3,FALSE)</f>
        <v xml:space="preserve">PERICÓ DE 60 x 60 cm. PREFABRICAT DE FORMIGÓ O CONSTRUÏT AMB MAONS GERO I FONS DEL MATEIX MATERIAL REBENT EL MARC I LA TAPA  CLASSE C-250 PER 25 TONELADES DE CARGA DE ROTURA, CUMPLEIX NORMA EN 124, INCLOSOS SUBMINISTRAMENT D'AQUESTS. DEMOLICIÓ DE PAVIMENT, EXCAVACIÓ I POSTERIOR REPOSICIÓ. TOTALMENT ACABAT I EXECUTAT SEGONS PLEC.     </v>
      </c>
      <c r="E29" s="222">
        <v>1</v>
      </c>
      <c r="F29" s="222">
        <f>VLOOKUP(B29,'Preus Unitaris'!$B$6:$F$105,4,FALSE)</f>
        <v>304.87</v>
      </c>
      <c r="G29" s="222">
        <f t="shared" si="4"/>
        <v>304.87</v>
      </c>
      <c r="I29" s="152"/>
      <c r="J29" s="39"/>
      <c r="K29" s="39"/>
      <c r="L29" s="39"/>
      <c r="M29" s="39"/>
      <c r="N29" s="39"/>
    </row>
    <row r="30" spans="1:14" ht="61" customHeight="1">
      <c r="A30" s="32"/>
      <c r="B30" s="4" t="s">
        <v>345</v>
      </c>
      <c r="C30" s="4" t="str">
        <f>VLOOKUP(B30,'Preus Unitaris'!$B$6:$F$105,2,FALSE)</f>
        <v>PAJ</v>
      </c>
      <c r="D30" s="14" t="str">
        <f>VLOOKUP(B30,'Preus Unitaris'!$B$6:$F$105,3,FALSE)</f>
        <v>PARTIDA ALÇADA A JUSTIFICAR EXCECESSOS D'AMIDAMENT, AJUSTS DE PALETA, IMPREVISTOS DURANT L'EXECUCIÓ DELS TREBALLS D'OBRA CIVIL AMB SERVEIS AFECTATS, ACCESSOS I ELEMENTS DE VENTILACIÓ. CRUÏLLA C/CARDENAL REIG-C/PINTOR TAPIRÓ.</v>
      </c>
      <c r="E30" s="222">
        <v>1</v>
      </c>
      <c r="F30" s="222">
        <f>VLOOKUP(B30,'Preus Unitaris'!$B$6:$F$105,4,FALSE)</f>
        <v>926.63</v>
      </c>
      <c r="G30" s="222">
        <f t="shared" si="4"/>
        <v>926.63</v>
      </c>
      <c r="I30" s="216"/>
      <c r="J30" s="214"/>
      <c r="K30" s="215"/>
      <c r="L30" s="39"/>
      <c r="M30" s="39"/>
      <c r="N30" s="39"/>
    </row>
    <row r="31" spans="1:14" ht="14.5">
      <c r="A31" s="32"/>
      <c r="B31" s="78"/>
      <c r="C31" s="79"/>
      <c r="D31" s="219" t="s">
        <v>266</v>
      </c>
      <c r="E31" s="223"/>
      <c r="F31" s="223"/>
      <c r="G31" s="220">
        <f>SUM(G7:G30)</f>
        <v>31972.2</v>
      </c>
      <c r="L31" s="39"/>
      <c r="M31" s="39"/>
      <c r="N31" s="39"/>
    </row>
    <row r="32" spans="1:14" ht="13">
      <c r="A32" s="32"/>
      <c r="D32" s="95"/>
      <c r="G32" s="96"/>
      <c r="I32" s="39"/>
      <c r="J32" s="39"/>
      <c r="K32" s="39"/>
      <c r="L32" s="39"/>
      <c r="M32" s="39"/>
      <c r="N32" s="39"/>
    </row>
    <row r="33" spans="1:14" ht="13">
      <c r="A33" s="32"/>
      <c r="B33" s="226" t="s">
        <v>22</v>
      </c>
      <c r="C33" s="227"/>
      <c r="D33" s="227"/>
      <c r="E33" s="227"/>
      <c r="F33" s="227"/>
      <c r="G33" s="228"/>
      <c r="I33" s="39"/>
      <c r="J33" s="39"/>
      <c r="K33" s="39"/>
      <c r="L33" s="39"/>
      <c r="M33" s="39"/>
      <c r="N33" s="39"/>
    </row>
    <row r="34" spans="1:14" ht="58">
      <c r="A34" s="32"/>
      <c r="B34" s="4" t="str">
        <f>'Preus Unitaris'!B45</f>
        <v>IS01</v>
      </c>
      <c r="C34" s="4" t="str">
        <f>VLOOKUP(B34,'Preus Unitaris'!$B$6:$F$105,2,FALSE)</f>
        <v>UT</v>
      </c>
      <c r="D34" s="14" t="str">
        <f>VLOOKUP(B34,'Preus Unitaris'!$B$6:$F$105,3,FALSE)</f>
        <v>SUBMINISTRAMENT I INSTAL·LACIÓ DE SEMÀFOR 11/200 AMB ÒPTIQUES DE TECNOLOGIA LED DE QUALSEVOL COLOR I TIPUS NORMAL, BICI, BUS, MIXTE, ETC. MODEL CLÀSSIC O BARCELONA AMB ÀNIMA D'ALUMINI.</v>
      </c>
      <c r="E34" s="222">
        <v>2</v>
      </c>
      <c r="F34" s="222">
        <f>VLOOKUP(B34,'Preus Unitaris'!$B$6:$F$105,4,FALSE)</f>
        <v>307.63</v>
      </c>
      <c r="G34" s="222">
        <f t="shared" ref="G34:G48" si="5">ROUND(F34*E34,2)</f>
        <v>615.26</v>
      </c>
      <c r="H34" s="120"/>
      <c r="I34" s="39"/>
      <c r="J34" s="39"/>
      <c r="K34" s="39"/>
      <c r="L34" s="39"/>
      <c r="M34" s="39"/>
      <c r="N34" s="39"/>
    </row>
    <row r="35" spans="1:14" ht="72.5">
      <c r="A35" s="32"/>
      <c r="B35" s="4" t="str">
        <f>'Preus Unitaris'!B46</f>
        <v>IS02</v>
      </c>
      <c r="C35" s="4" t="str">
        <f>VLOOKUP(B35,'Preus Unitaris'!$B$6:$F$105,2,FALSE)</f>
        <v>UT</v>
      </c>
      <c r="D35" s="14" t="str">
        <f>VLOOKUP(B35,'Preus Unitaris'!$B$6:$F$105,3,FALSE)</f>
        <v>SUBMINISTRAMENT I INSTAL·LACIÓ DE SEMÀFOR PER A VIANANTS Vlnv 12/200 AMB DISPOSITIU PER INVIDENTS I ÒPTIQUES DE TECNOLOGIA LED DE QUALSEVOL COLOR I TIPUS NORMAL, PPC, BICI, BUS, MIXTE, ETC. MODEL CLÀSSIC O BARCELONA AMB ÀNIMA D'ALUMINI.</v>
      </c>
      <c r="E35" s="222">
        <v>6</v>
      </c>
      <c r="F35" s="222">
        <f>VLOOKUP(B35,'Preus Unitaris'!$B$6:$F$105,4,FALSE)</f>
        <v>553.73</v>
      </c>
      <c r="G35" s="222">
        <f t="shared" si="5"/>
        <v>3322.38</v>
      </c>
      <c r="I35" s="39"/>
      <c r="J35" s="39"/>
      <c r="K35" s="39"/>
      <c r="L35" s="39"/>
      <c r="M35" s="39"/>
      <c r="N35" s="39"/>
    </row>
    <row r="36" spans="1:14" ht="58">
      <c r="A36" s="32"/>
      <c r="B36" s="4" t="str">
        <f>'Preus Unitaris'!B47</f>
        <v>IS03</v>
      </c>
      <c r="C36" s="4" t="str">
        <f>VLOOKUP(B36,'Preus Unitaris'!$B$6:$F$105,2,FALSE)</f>
        <v>UT</v>
      </c>
      <c r="D36" s="14" t="str">
        <f>VLOOKUP(B36,'Preus Unitaris'!$B$6:$F$105,3,FALSE)</f>
        <v>SUBMINISTRAMENT I INSTAL·LACIÓ DE SEMÀFOR 13/200 AMB ÒPTIQUES DE TECNOLOGIA LED DE QUALSEVOL COLOR I TIPUS NORMAL, BICI, BUS, MIXTE, ETC. MODEL CLÀSSIC O BARCELONA AMB ÀNIMA D'ALUMINI.</v>
      </c>
      <c r="E36" s="222">
        <v>8</v>
      </c>
      <c r="F36" s="222">
        <f>VLOOKUP(B36,'Preus Unitaris'!$B$6:$F$105,4,FALSE)</f>
        <v>861.34999999999991</v>
      </c>
      <c r="G36" s="222">
        <f t="shared" si="5"/>
        <v>6890.8</v>
      </c>
      <c r="H36" s="120"/>
      <c r="I36" s="39"/>
      <c r="J36" s="39"/>
      <c r="K36" s="39"/>
      <c r="L36" s="39"/>
      <c r="M36" s="39"/>
      <c r="N36" s="39"/>
    </row>
    <row r="37" spans="1:14" ht="43.5">
      <c r="A37" s="32"/>
      <c r="B37" s="4" t="str">
        <f>'Preus Unitaris'!B48</f>
        <v>IS04</v>
      </c>
      <c r="C37" s="4" t="str">
        <f>VLOOKUP(B37,'Preus Unitaris'!$B$6:$F$105,2,FALSE)</f>
        <v>UT</v>
      </c>
      <c r="D37" s="14" t="str">
        <f>VLOOKUP(B37,'Preus Unitaris'!$B$6:$F$105,3,FALSE)</f>
        <v>SUBMINISTRAMENT I INSTAL·LACIÓ DE SISTEMA PER A INVIDENTS COMPLET AMB ACTUACIÓ PER COMANDAMENT A DISTÀNICA MODEL BARCELONA (CIBERPAS).</v>
      </c>
      <c r="E37" s="222">
        <v>6</v>
      </c>
      <c r="F37" s="222">
        <f>VLOOKUP(B37,'Preus Unitaris'!$B$6:$F$105,4,FALSE)</f>
        <v>153.81</v>
      </c>
      <c r="G37" s="222">
        <f t="shared" si="5"/>
        <v>922.86</v>
      </c>
      <c r="I37" s="39"/>
      <c r="J37" s="39"/>
      <c r="K37" s="39"/>
      <c r="L37" s="39"/>
      <c r="M37" s="39"/>
      <c r="N37" s="39"/>
    </row>
    <row r="38" spans="1:14" ht="29">
      <c r="A38" s="32"/>
      <c r="B38" s="4" t="str">
        <f>'Preus Unitaris'!B52</f>
        <v>IS08</v>
      </c>
      <c r="C38" s="4" t="str">
        <f>VLOOKUP(B38,'Preus Unitaris'!$B$6:$F$105,2,FALSE)</f>
        <v>UT</v>
      </c>
      <c r="D38" s="14" t="str">
        <f>VLOOKUP(B38,'Preus Unitaris'!$B$6:$F$105,3,FALSE)</f>
        <v>SUPLEMENT PER INSTAL·LACIÓ DE SEMÀFOR A ALÇADA SUPERIOR A 4 m.</v>
      </c>
      <c r="E38" s="222">
        <v>3</v>
      </c>
      <c r="F38" s="222">
        <f>VLOOKUP(B38,'Preus Unitaris'!$B$6:$F$105,4,FALSE)</f>
        <v>61.529999999999994</v>
      </c>
      <c r="G38" s="222">
        <f t="shared" si="5"/>
        <v>184.59</v>
      </c>
      <c r="I38" s="39"/>
      <c r="J38" s="39"/>
      <c r="K38" s="39"/>
      <c r="L38" s="39"/>
      <c r="M38" s="39"/>
      <c r="N38" s="39"/>
    </row>
    <row r="39" spans="1:14" ht="58">
      <c r="A39" s="32"/>
      <c r="B39" s="4" t="str">
        <f>'Preus Unitaris'!B54</f>
        <v>IS10</v>
      </c>
      <c r="C39" s="4" t="str">
        <f>VLOOKUP(B39,'Preus Unitaris'!$B$6:$F$105,2,FALSE)</f>
        <v>UT</v>
      </c>
      <c r="D39" s="14" t="str">
        <f>VLOOKUP(B39,'Preus Unitaris'!$B$6:$F$105,3,FALSE)</f>
        <v>SUBMINISTRAMENT I INSTAL·LACIÓ COLUMNA POLIÈSTER-FIBRA DE VIDRE DE 2,40 m D'ALTURA ÚTIL, 100 mm DE DIÀMETRE AMB UN ESPESSOR NORMAL i 35 cm D'EMPOTRAMENT SENSE INCLOURE PEÇA TAPAJUNTES.</v>
      </c>
      <c r="E39" s="222">
        <v>5</v>
      </c>
      <c r="F39" s="222">
        <f>VLOOKUP(B39,'Preus Unitaris'!$B$6:$F$105,4,FALSE)</f>
        <v>135.35999999999999</v>
      </c>
      <c r="G39" s="222">
        <f t="shared" si="5"/>
        <v>676.8</v>
      </c>
      <c r="I39" s="39"/>
      <c r="J39" s="39"/>
      <c r="K39" s="39"/>
      <c r="L39" s="39"/>
      <c r="M39" s="39"/>
      <c r="N39" s="39"/>
    </row>
    <row r="40" spans="1:14" ht="72.5">
      <c r="A40" s="32"/>
      <c r="B40" s="4" t="str">
        <f>'Preus Unitaris'!B55</f>
        <v>IS11</v>
      </c>
      <c r="C40" s="4" t="str">
        <f>VLOOKUP(B40,'Preus Unitaris'!$B$6:$F$105,2,FALSE)</f>
        <v>UT</v>
      </c>
      <c r="D40" s="14" t="str">
        <f>VLOOKUP(B40,'Preus Unitaris'!$B$6:$F$105,3,FALSE)</f>
        <v>SUBMINISTRAMENT I INSTAL·LACIÓ BÀCUL D'ACER GALVANITZAT DE 6 m D' ALTURA ÚTIL, AMB UN BRAÇ DE 4,50 m I 190 mm DE DIÀMETRE INICIAL, AMB UN ESPESSOR DE 3 mm REFORÇAT A LA BASE AMB 4 mm FINS A SOBRE DE LA PORTA. INCLÚS PUNTA DE BÀCUL FINS A 3 m. (MODEL HOMOLOGAT). TOTALMENT MUNTAT.</v>
      </c>
      <c r="E40" s="222">
        <v>2</v>
      </c>
      <c r="F40" s="222">
        <f>VLOOKUP(B40,'Preus Unitaris'!$B$6:$F$105,4,FALSE)</f>
        <v>618.25000000000011</v>
      </c>
      <c r="G40" s="222">
        <f t="shared" si="5"/>
        <v>1236.5</v>
      </c>
      <c r="I40" s="39"/>
      <c r="J40" s="39"/>
      <c r="K40" s="39"/>
      <c r="L40" s="39"/>
      <c r="M40" s="39"/>
      <c r="N40" s="39"/>
    </row>
    <row r="41" spans="1:14" ht="43.5">
      <c r="A41" s="32"/>
      <c r="B41" s="4" t="str">
        <f>'Preus Unitaris'!B56</f>
        <v>IS12</v>
      </c>
      <c r="C41" s="4" t="str">
        <f>VLOOKUP(B41,'Preus Unitaris'!$B$6:$F$105,2,FALSE)</f>
        <v>UT</v>
      </c>
      <c r="D41" s="14" t="str">
        <f>VLOOKUP(B41,'Preus Unitaris'!$B$6:$F$105,3,FALSE)</f>
        <v>SUBMINISTRAMENT I INSTAL·LACIÓ DE SUPORT DE 150 mm DE SORTINT PER A SUSTENTACIÓ D'UN SEMÀFOR MODEL CLÀSSIC O BARCELONA</v>
      </c>
      <c r="E41" s="222">
        <v>8</v>
      </c>
      <c r="F41" s="222">
        <f>VLOOKUP(B41,'Preus Unitaris'!$B$6:$F$105,4,FALSE)</f>
        <v>43.34</v>
      </c>
      <c r="G41" s="222">
        <f t="shared" si="5"/>
        <v>346.72</v>
      </c>
      <c r="I41" s="39"/>
      <c r="J41" s="39"/>
      <c r="K41" s="39"/>
      <c r="L41" s="39"/>
      <c r="M41" s="39"/>
      <c r="N41" s="39"/>
    </row>
    <row r="42" spans="1:14" ht="29">
      <c r="A42" s="32"/>
      <c r="B42" s="4" t="str">
        <f>'Preus Unitaris'!B57</f>
        <v>IS13</v>
      </c>
      <c r="C42" s="4" t="str">
        <f>VLOOKUP(B42,'Preus Unitaris'!$B$6:$F$105,2,FALSE)</f>
        <v>UT</v>
      </c>
      <c r="D42" s="14" t="str">
        <f>VLOOKUP(B42,'Preus Unitaris'!$B$6:$F$105,3,FALSE)</f>
        <v>SUBMINISTRAMENT I INSTAL·LACIÓ DE SUPORT DOBLE PER A SUSTENTACIÓ DE DOS SEMÀFORS MODEL CLÀSSIC O BARCELONA</v>
      </c>
      <c r="E42" s="222">
        <v>1</v>
      </c>
      <c r="F42" s="222">
        <f>VLOOKUP(B42,'Preus Unitaris'!$B$6:$F$105,4,FALSE)</f>
        <v>60.67</v>
      </c>
      <c r="G42" s="222">
        <f t="shared" ref="G42" si="6">ROUND(F42*E42,2)</f>
        <v>60.67</v>
      </c>
      <c r="I42" s="39"/>
      <c r="J42" s="39"/>
      <c r="K42" s="39"/>
      <c r="L42" s="39"/>
      <c r="M42" s="39"/>
      <c r="N42" s="39"/>
    </row>
    <row r="43" spans="1:14" ht="29">
      <c r="A43" s="32"/>
      <c r="B43" s="4" t="str">
        <f>'Preus Unitaris'!B58</f>
        <v>IS14</v>
      </c>
      <c r="C43" s="4" t="str">
        <f>VLOOKUP(B43,'Preus Unitaris'!$B$6:$F$105,2,FALSE)</f>
        <v>UT</v>
      </c>
      <c r="D43" s="14" t="str">
        <f>VLOOKUP(B43,'Preus Unitaris'!$B$6:$F$105,3,FALSE)</f>
        <v>SUBMINISTRAMENT I INSTAL·LACIÓ DE BAIXANT DE BÀCUL PER SEMÀFOR MODEL CLÀSSIC O BARCELONA.</v>
      </c>
      <c r="E43" s="222">
        <v>3</v>
      </c>
      <c r="F43" s="222">
        <f>VLOOKUP(B43,'Preus Unitaris'!$B$6:$F$105,4,FALSE)</f>
        <v>22.88</v>
      </c>
      <c r="G43" s="222">
        <f t="shared" si="5"/>
        <v>68.64</v>
      </c>
      <c r="I43" s="39"/>
      <c r="J43" s="39"/>
      <c r="K43" s="39"/>
      <c r="L43" s="39"/>
      <c r="M43" s="39"/>
      <c r="N43" s="39"/>
    </row>
    <row r="44" spans="1:14" ht="29">
      <c r="A44" s="32"/>
      <c r="B44" s="4" t="str">
        <f>'Preus Unitaris'!B59</f>
        <v>IS15</v>
      </c>
      <c r="C44" s="4" t="str">
        <f>VLOOKUP(B44,'Preus Unitaris'!$B$6:$F$105,2,FALSE)</f>
        <v>UT</v>
      </c>
      <c r="D44" s="14" t="str">
        <f>VLOOKUP(B44,'Preus Unitaris'!$B$6:$F$105,3,FALSE)</f>
        <v>SUBMINISTRAMENT I INSTAL·LACIÓ DE CASQUET METÀL·LIC DE SEMÀFOR S9 PER ACOPLAMENT DE SENYALITZACIÓ VERTICAL.</v>
      </c>
      <c r="E44" s="222">
        <v>4</v>
      </c>
      <c r="F44" s="222">
        <f>VLOOKUP(B44,'Preus Unitaris'!$B$6:$F$105,4,FALSE)</f>
        <v>19.829999999999998</v>
      </c>
      <c r="G44" s="222">
        <f t="shared" si="5"/>
        <v>79.319999999999993</v>
      </c>
      <c r="I44" s="39"/>
      <c r="J44" s="39"/>
      <c r="K44" s="39"/>
      <c r="L44" s="39"/>
      <c r="M44" s="39"/>
      <c r="N44" s="39"/>
    </row>
    <row r="45" spans="1:14" ht="72.5">
      <c r="A45" s="32"/>
      <c r="B45" s="4" t="str">
        <f>'Preus Unitaris'!B60</f>
        <v>IS16</v>
      </c>
      <c r="C45" s="4" t="str">
        <f>VLOOKUP(B45,'Preus Unitaris'!$B$6:$F$105,2,FALSE)</f>
        <v>UT</v>
      </c>
      <c r="D45" s="14" t="str">
        <f>VLOOKUP(B45,'Preus Unitaris'!$B$6:$F$105,3,FALSE)</f>
        <v>SUBMINISTRAMENT I INSTAL·LACIÓ DE REGULADOR SEMAFÒRIC AMB CAPACITAT DE FINS A 32 GRUPS, SEGONS ESPECIFICACIONS I PROTOCOL AJUNTAMENT BARCELONA. INCLÚS ARMARI AMB COLOR ESTÀNDARD RAL 9007 TOTALMENT EQUIPAT I POSAT EN MARXA.</v>
      </c>
      <c r="E45" s="222">
        <v>1</v>
      </c>
      <c r="F45" s="222">
        <f>VLOOKUP(B45,'Preus Unitaris'!$B$6:$F$105,4,FALSE)</f>
        <v>5948.25</v>
      </c>
      <c r="G45" s="222">
        <f t="shared" si="5"/>
        <v>5948.25</v>
      </c>
      <c r="I45" s="39"/>
      <c r="J45" s="39"/>
      <c r="K45" s="39"/>
      <c r="L45" s="39"/>
      <c r="M45" s="39"/>
      <c r="N45" s="39"/>
    </row>
    <row r="46" spans="1:14" ht="43.5">
      <c r="A46" s="32"/>
      <c r="B46" s="4" t="str">
        <f>'Preus Unitaris'!B61</f>
        <v>IS17</v>
      </c>
      <c r="C46" s="4" t="str">
        <f>VLOOKUP(B46,'Preus Unitaris'!$B$6:$F$105,2,FALSE)</f>
        <v>UT</v>
      </c>
      <c r="D46" s="14" t="str">
        <f>VLOOKUP(B46,'Preus Unitaris'!$B$6:$F$105,3,FALSE)</f>
        <v>SUBMINISTRAMENT I INSTAL·LACIÓ DE CARTA DE SORTIDES PER 2 GRUPS, SEGONS ESPECIFICACIONS I PROTOCOL AJUNTAMENT BARCELONA.</v>
      </c>
      <c r="E46" s="222">
        <v>3</v>
      </c>
      <c r="F46" s="222">
        <f>VLOOKUP(B46,'Preus Unitaris'!$B$6:$F$105,4,FALSE)</f>
        <v>236.89999999999998</v>
      </c>
      <c r="G46" s="222">
        <f t="shared" si="5"/>
        <v>710.7</v>
      </c>
      <c r="I46" s="39"/>
      <c r="J46" s="39"/>
      <c r="K46" s="39"/>
      <c r="L46" s="39"/>
      <c r="M46" s="39"/>
      <c r="N46" s="39"/>
    </row>
    <row r="47" spans="1:14" ht="97" customHeight="1">
      <c r="A47" s="32"/>
      <c r="B47" s="4" t="str">
        <f>'Preus Unitaris'!B62</f>
        <v>IS22</v>
      </c>
      <c r="C47" s="4" t="str">
        <f>VLOOKUP(B47,'Preus Unitaris'!$B$6:$F$105,2,FALSE)</f>
        <v>UT</v>
      </c>
      <c r="D47" s="14" t="str">
        <f>VLOOKUP(B47,'Preus Unitaris'!$B$6:$F$105,3,FALSE)</f>
        <v>SUBMINISTRAMENT i INSTAL·LACIÓ DE SAI ON LINE FINS A 1500 VA PER REGULADOR SEMAFÒRIC, AMB CAPACITAT D'INCORPORAR BATERIES EXTERNES ADDICIONALS PER GARATIR UNA AUTONOMIA DE FUNCIONAMENT DE LA CRUÏLLA DE COM A MÍNIM DUES HORES, SEGONS ESPECIFICACIONS AJUNTAMENT. INCLOSES LES BATERIES. INCLÚS ARMARI TOTALMENT EQUIPAT I POSAT EN MARXA.</v>
      </c>
      <c r="E47" s="222">
        <v>0</v>
      </c>
      <c r="F47" s="222">
        <f>VLOOKUP(B47,'Preus Unitaris'!$B$6:$F$105,4,FALSE)</f>
        <v>3190.43</v>
      </c>
      <c r="G47" s="222">
        <f t="shared" si="5"/>
        <v>0</v>
      </c>
      <c r="I47" s="39"/>
      <c r="J47" s="39"/>
      <c r="K47" s="39"/>
      <c r="L47" s="39"/>
      <c r="M47" s="39"/>
      <c r="N47" s="39"/>
    </row>
    <row r="48" spans="1:14" ht="83.5" customHeight="1">
      <c r="A48" s="32"/>
      <c r="B48" s="4" t="str">
        <f>'Preus Unitaris'!B64</f>
        <v>IS24</v>
      </c>
      <c r="C48" s="4" t="str">
        <f>VLOOKUP(B48,'Preus Unitaris'!$B$6:$F$105,2,FALSE)</f>
        <v>UT</v>
      </c>
      <c r="D48" s="14" t="str">
        <f>VLOOKUP(B48,'Preus Unitaris'!$B$6:$F$105,3,FALSE)</f>
        <v>CONFECCIÓ DE LA PROGRAMACIÓ DEL REGULACIÓ DE LA CRUÏLLA, DOCUMENTACIÓ, CÀRREGA, PROVES I POSADA EN MARXA, I INTEGRACIÓ EN EL SISTEMA DE GESTIÓ SEMAFÒRICA DE L CIUTAT EN EL CGMU, D'ACORD A LES DIRECTRIUS I INSTRUCCIONS DONADES PEL DEPARTAMENT DE REGULACIÓ - MOBILITAT.</v>
      </c>
      <c r="E48" s="222">
        <v>1</v>
      </c>
      <c r="F48" s="222">
        <f>VLOOKUP(B48,'Preus Unitaris'!$B$6:$F$105,4,FALSE)</f>
        <v>1110</v>
      </c>
      <c r="G48" s="222">
        <f t="shared" si="5"/>
        <v>1110</v>
      </c>
      <c r="I48" s="152"/>
      <c r="J48" s="39"/>
      <c r="K48" s="39"/>
      <c r="L48" s="39"/>
      <c r="M48" s="39"/>
      <c r="N48" s="39"/>
    </row>
    <row r="49" spans="1:22" ht="14.5">
      <c r="A49" s="32"/>
      <c r="B49" s="78"/>
      <c r="C49" s="79"/>
      <c r="D49" s="219" t="s">
        <v>154</v>
      </c>
      <c r="E49" s="223"/>
      <c r="F49" s="223"/>
      <c r="G49" s="220">
        <f>SUM(G34:G48)</f>
        <v>22173.49</v>
      </c>
      <c r="I49" s="39"/>
      <c r="J49" s="39"/>
      <c r="K49" s="39"/>
      <c r="L49" s="39"/>
      <c r="M49" s="39"/>
      <c r="N49" s="39"/>
    </row>
    <row r="50" spans="1:22" ht="13">
      <c r="A50" s="32"/>
      <c r="B50" s="34"/>
      <c r="C50" s="33"/>
      <c r="D50" s="44"/>
      <c r="E50" s="35"/>
      <c r="F50" s="35"/>
      <c r="G50" s="45"/>
      <c r="I50" s="39"/>
      <c r="J50" s="39"/>
      <c r="K50" s="39"/>
      <c r="L50" s="39"/>
      <c r="M50" s="39"/>
      <c r="N50" s="39"/>
    </row>
    <row r="51" spans="1:22" ht="13">
      <c r="A51" s="32"/>
      <c r="B51" s="226" t="s">
        <v>148</v>
      </c>
      <c r="C51" s="227"/>
      <c r="D51" s="227"/>
      <c r="E51" s="227"/>
      <c r="F51" s="227"/>
      <c r="G51" s="228"/>
      <c r="I51" s="39"/>
      <c r="J51" s="39"/>
      <c r="K51" s="39"/>
      <c r="L51" s="39"/>
      <c r="M51" s="39"/>
      <c r="N51" s="39"/>
    </row>
    <row r="52" spans="1:22" ht="58">
      <c r="A52" s="32"/>
      <c r="B52" s="4" t="str">
        <f>'Preus Unitaris'!B67</f>
        <v>CE01</v>
      </c>
      <c r="C52" s="4" t="str">
        <f>VLOOKUP(B52,'Preus Unitaris'!$B$6:$F$105,2,FALSE)</f>
        <v>ML</v>
      </c>
      <c r="D52" s="14" t="str">
        <f>VLOOKUP(B52,'Preus Unitaris'!$B$6:$F$105,3,FALSE)</f>
        <v>SUBMINISTRAMENT I INSTAL·LACIÓ DE CABLE DE CONDUCTOR DE COURE DE 0,6/1 KV, DESIGNACIÓ RV-K, DE SECCIÓ 4x2,5 mm2. INCLÚS MARCAT I ETIQUETAT I QUALSEVOL FEINA PER A LA CORRECTE INSTAL·LACIÓ.</v>
      </c>
      <c r="E52" s="222">
        <v>726</v>
      </c>
      <c r="F52" s="222">
        <f>VLOOKUP(B52,'Preus Unitaris'!$B$6:$F$105,4,FALSE)</f>
        <v>2.44</v>
      </c>
      <c r="G52" s="222">
        <f>ROUND(F52*E52,2)</f>
        <v>1771.44</v>
      </c>
      <c r="I52" s="152"/>
      <c r="J52" s="39"/>
      <c r="K52" s="39"/>
      <c r="L52" s="39"/>
      <c r="M52" s="39"/>
      <c r="N52" s="39"/>
    </row>
    <row r="53" spans="1:22" ht="58">
      <c r="A53" s="32"/>
      <c r="B53" s="4" t="str">
        <f>'Preus Unitaris'!B68</f>
        <v>CE02</v>
      </c>
      <c r="C53" s="4" t="str">
        <f>VLOOKUP(B53,'Preus Unitaris'!$B$6:$F$105,2,FALSE)</f>
        <v>ML</v>
      </c>
      <c r="D53" s="14" t="str">
        <f>VLOOKUP(B53,'Preus Unitaris'!$B$6:$F$105,3,FALSE)</f>
        <v>SUBMINISTRAMENT I INSTAL·LACIÓ DE CABLE DE CONDUCTOR DE COURE AMB AÏLLAMENT DE PLÀSTIC, DE SECCIÓ 1x6 mm2 PER PRESES DE TERRA. INCLÚS MARCAT I ETIQUETAT I QUALSEVOL FEINA PER A LA CORRECTE INSTAL·LACIÓ.</v>
      </c>
      <c r="E53" s="222">
        <v>202</v>
      </c>
      <c r="F53" s="222">
        <f>VLOOKUP(B53,'Preus Unitaris'!$B$6:$F$105,4,FALSE)</f>
        <v>4.4000000000000004</v>
      </c>
      <c r="G53" s="222">
        <f>ROUND(F53*E53,2)</f>
        <v>888.8</v>
      </c>
      <c r="I53" s="77"/>
      <c r="J53" s="39"/>
      <c r="K53" s="39"/>
      <c r="L53" s="39"/>
      <c r="M53" s="39"/>
      <c r="N53" s="39"/>
    </row>
    <row r="54" spans="1:22" ht="58">
      <c r="A54" s="32"/>
      <c r="B54" s="4" t="str">
        <f>'Preus Unitaris'!B69</f>
        <v>CE03</v>
      </c>
      <c r="C54" s="4" t="str">
        <f>VLOOKUP(B54,'Preus Unitaris'!$B$6:$F$105,2,FALSE)</f>
        <v>ML</v>
      </c>
      <c r="D54" s="14" t="str">
        <f>VLOOKUP(B54,'Preus Unitaris'!$B$6:$F$105,3,FALSE)</f>
        <v>SUBMINISTRAMENT I INSTAL·LACIÓ DE CABLE DE CONDUCTOR DE COURE EPTAFILAR NU, DE SECCIÓ 1x35 mm2 PER PRESES DE TERRA. INCLÚS MARCAT I ETIQUETAT I QUALSEVOL FEINA PER A LA CORRECTE INSTAL·LACIÓ.</v>
      </c>
      <c r="E54" s="222">
        <v>10</v>
      </c>
      <c r="F54" s="222">
        <f>VLOOKUP(B54,'Preus Unitaris'!$B$6:$F$105,4,FALSE)</f>
        <v>5.51</v>
      </c>
      <c r="G54" s="222">
        <f>ROUND(F54*E54,2)</f>
        <v>55.1</v>
      </c>
      <c r="I54" s="39"/>
      <c r="J54" s="39"/>
      <c r="K54" s="39"/>
      <c r="L54" s="39"/>
      <c r="M54" s="39"/>
      <c r="N54" s="39"/>
    </row>
    <row r="55" spans="1:22" ht="58">
      <c r="A55" s="32"/>
      <c r="B55" s="4" t="str">
        <f>'Preus Unitaris'!B70</f>
        <v>CE04</v>
      </c>
      <c r="C55" s="4" t="str">
        <f>VLOOKUP(B55,'Preus Unitaris'!$B$6:$F$105,2,FALSE)</f>
        <v>ML</v>
      </c>
      <c r="D55" s="14" t="str">
        <f>VLOOKUP(B55,'Preus Unitaris'!$B$6:$F$105,3,FALSE)</f>
        <v>SUBMINISTRAMENT I INSTAL·LACIÓ DE CABLE DE CONDUCTOR DE COURE DE 0,6/1 KV, DESIGNACIÓ RV-K, DE SECCIÓ 3x6 mm2. INCLÚS MARCAT I ETIQUETAT I QUALSEVOL FEINA PER A LA CORRECTE INSTAL·LACIÓ.</v>
      </c>
      <c r="E55" s="222">
        <v>260</v>
      </c>
      <c r="F55" s="222">
        <f>VLOOKUP(B55,'Preus Unitaris'!$B$6:$F$105,4,FALSE)</f>
        <v>4.62</v>
      </c>
      <c r="G55" s="222">
        <f>ROUND(F55*E55,2)</f>
        <v>1201.2</v>
      </c>
      <c r="I55" s="77"/>
      <c r="J55" s="39"/>
      <c r="K55" s="39"/>
      <c r="L55" s="39"/>
      <c r="M55" s="39"/>
      <c r="N55" s="39"/>
    </row>
    <row r="56" spans="1:22" ht="95" customHeight="1">
      <c r="A56" s="32"/>
      <c r="B56" s="4" t="str">
        <f>'Preus Unitaris'!B71</f>
        <v>CE05</v>
      </c>
      <c r="C56" s="4" t="str">
        <f>VLOOKUP(B56,'Preus Unitaris'!$B$6:$F$105,2,FALSE)</f>
        <v>ML</v>
      </c>
      <c r="D56" s="14" t="str">
        <f>VLOOKUP(B56,'Preus Unitaris'!$B$6:$F$105,3,FALSE)</f>
        <v>SUBMINISTRAMENT I INSTAL·LACIÓ DE CABLE DE CONDUCTOR DE COURE DE 0,6/1 KV, DESIGNACIÓ RV-K, CONSTRUCCIÓ SEGONS NORMA UNE 21123-2, BIPOLAR, DE SECCIÓ 2x10 mm2  AMB COBERTA DEL CABLE DE PVC, CLASSE DE REACCIÓ AL FOC ECA SEGONS LA NORMA UNE-EN 50575 INCLÚS MARCAT I ETIQUETAT I QUALSEVOL FEINA PER A LA CORRECTE INSTAL·LACIÓ EN TUB (P-235).</v>
      </c>
      <c r="E56" s="222">
        <v>50</v>
      </c>
      <c r="F56" s="222">
        <f>VLOOKUP(B56,'Preus Unitaris'!$B$6:$F$105,4,FALSE)</f>
        <v>4.87</v>
      </c>
      <c r="G56" s="222">
        <f t="shared" ref="G56:G57" si="7">ROUND(F56*E56,2)</f>
        <v>243.5</v>
      </c>
      <c r="I56" s="77"/>
      <c r="J56" s="39"/>
      <c r="K56" s="39"/>
      <c r="L56" s="39"/>
      <c r="M56" s="39"/>
      <c r="N56" s="36"/>
    </row>
    <row r="57" spans="1:22" ht="95" customHeight="1">
      <c r="A57" s="32"/>
      <c r="B57" s="4" t="str">
        <f>'Preus Unitaris'!B72</f>
        <v>CE06</v>
      </c>
      <c r="C57" s="4" t="str">
        <f>VLOOKUP(B57,'Preus Unitaris'!$B$6:$F$105,2,FALSE)</f>
        <v>ML</v>
      </c>
      <c r="D57" s="14" t="str">
        <f>VLOOKUP(B57,'Preus Unitaris'!$B$6:$F$105,3,FALSE)</f>
        <v>SUBMINISTRAMENT I INSTAL·LACIÓ DE CABLE DE CONDUCTOR DE COURE DE TENSIÓ ASSIGNADA INFERIOR O IGUAL A 450/700 V, DESIGNACIÓ H07V-K, CONSTRUCCIÓ SEGONS NORMA UNE-EN 50525-2-31, UNIPOLAR, DE SECCIÓ 1x16 mm2  AMB AILLAMENT DE PVC, CLASSE DE REACCIÓ AL FOC ECA SEGONS LA NORMA UNE-EN 50575 INCLÚS MARCAT I ETIQUETAT I QUALSEVOL FEINA PER A LA CORRECTE INSTAL·LACIÓ EN TUB (P-51).</v>
      </c>
      <c r="E57" s="222">
        <v>137</v>
      </c>
      <c r="F57" s="222">
        <f>VLOOKUP(B57,'Preus Unitaris'!$B$6:$F$105,4,FALSE)</f>
        <v>4.75</v>
      </c>
      <c r="G57" s="222">
        <f t="shared" si="7"/>
        <v>650.75</v>
      </c>
      <c r="I57" s="77"/>
      <c r="J57" s="77"/>
      <c r="K57" s="39"/>
      <c r="L57" s="39"/>
      <c r="M57" s="39"/>
      <c r="N57" s="39"/>
    </row>
    <row r="58" spans="1:22" ht="14.5">
      <c r="A58" s="32"/>
      <c r="B58" s="78"/>
      <c r="C58" s="79"/>
      <c r="D58" s="219" t="s">
        <v>267</v>
      </c>
      <c r="E58" s="223"/>
      <c r="F58" s="223"/>
      <c r="G58" s="220">
        <f>SUM(G52:G57)</f>
        <v>4810.79</v>
      </c>
      <c r="I58" s="39"/>
      <c r="J58" s="39"/>
      <c r="K58" s="39"/>
      <c r="L58" s="39"/>
      <c r="M58" s="39"/>
      <c r="N58" s="39"/>
    </row>
    <row r="59" spans="1:22" ht="13">
      <c r="A59" s="32"/>
      <c r="B59" s="34"/>
      <c r="C59" s="33"/>
      <c r="D59" s="44"/>
      <c r="E59" s="35"/>
      <c r="F59" s="35"/>
      <c r="G59" s="45"/>
      <c r="I59" s="39"/>
      <c r="J59" s="39"/>
      <c r="K59" s="39"/>
      <c r="L59" s="39"/>
      <c r="M59" s="39"/>
      <c r="N59" s="39"/>
    </row>
    <row r="60" spans="1:22" ht="13">
      <c r="A60" s="32"/>
      <c r="B60" s="226" t="s">
        <v>147</v>
      </c>
      <c r="C60" s="227"/>
      <c r="D60" s="227"/>
      <c r="E60" s="227"/>
      <c r="F60" s="227"/>
      <c r="G60" s="228"/>
      <c r="I60" s="39"/>
      <c r="J60" s="39"/>
      <c r="K60" s="39"/>
      <c r="L60" s="39"/>
      <c r="M60" s="39"/>
      <c r="N60" s="39"/>
    </row>
    <row r="61" spans="1:22" ht="72.5">
      <c r="A61" s="32"/>
      <c r="B61" s="4" t="str">
        <f>'Preus Unitaris'!B75</f>
        <v>EC01</v>
      </c>
      <c r="C61" s="4" t="str">
        <f>VLOOKUP(B61,'Preus Unitaris'!$B$6:$F$105,2,FALSE)</f>
        <v>UT</v>
      </c>
      <c r="D61" s="14" t="str">
        <f>VLOOKUP(B61,'Preus Unitaris'!$B$6:$F$105,3,FALSE)</f>
        <v>GESTIÓ PER A LA CONTRACTACIÓ D'ESCOMESA ELÈCTRICA PER A CRUÏLLA DE SEMÀFORS I LLUR LEGALITZACIÓ. INCLOU LA CONFECCIÓ DE TOTA LA DOCUMENTACIÓ TÈCNICA NECESSÀRIA, REALITZACIÓ DE TOTES LES GESTIONS I TRÀMITS NECESSARIS FINS A LA CORRECTE LEGALITZACIÓ ELÈCTRICA.</v>
      </c>
      <c r="E61" s="222">
        <v>1</v>
      </c>
      <c r="F61" s="222">
        <f>VLOOKUP(B61,'Preus Unitaris'!$B$6:$F$105,4,FALSE)</f>
        <v>1368.68</v>
      </c>
      <c r="G61" s="222">
        <f>ROUND(F61*E61,2)</f>
        <v>1368.68</v>
      </c>
      <c r="I61" s="39"/>
      <c r="J61" s="39"/>
      <c r="K61" s="39"/>
      <c r="L61" s="39"/>
      <c r="M61" s="39"/>
      <c r="N61" s="39"/>
    </row>
    <row r="62" spans="1:22" ht="224.5" customHeight="1">
      <c r="A62" s="32"/>
      <c r="B62" s="4" t="str">
        <f>'Preus Unitaris'!B76</f>
        <v>EC02</v>
      </c>
      <c r="C62" s="4" t="str">
        <f>VLOOKUP(B62,'Preus Unitaris'!$B$6:$F$105,2,FALSE)</f>
        <v>UT</v>
      </c>
      <c r="D62" s="14" t="str">
        <f>VLOOKUP(B62,'Preus Unitaris'!$B$6:$F$105,3,FALSE)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17300x690x600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62" s="222">
        <v>1</v>
      </c>
      <c r="F62" s="222">
        <f>VLOOKUP(B62,'Preus Unitaris'!$B$6:$F$105,4,FALSE)</f>
        <v>4950</v>
      </c>
      <c r="G62" s="222">
        <f>ROUND(F62*E62,2)</f>
        <v>4950</v>
      </c>
      <c r="I62" s="39"/>
      <c r="J62" s="39"/>
      <c r="K62" s="39"/>
      <c r="L62" s="39"/>
      <c r="M62" s="39"/>
      <c r="N62" s="39"/>
      <c r="V62" s="46"/>
    </row>
    <row r="63" spans="1:22" ht="14.5">
      <c r="A63" s="32"/>
      <c r="B63" s="78"/>
      <c r="C63" s="79"/>
      <c r="D63" s="219" t="s">
        <v>27</v>
      </c>
      <c r="E63" s="223"/>
      <c r="F63" s="223"/>
      <c r="G63" s="220">
        <f>SUM(G61:G62)</f>
        <v>6318.68</v>
      </c>
      <c r="I63" s="39"/>
      <c r="J63" s="39"/>
      <c r="K63" s="39"/>
      <c r="L63" s="39"/>
      <c r="M63" s="39"/>
      <c r="N63" s="39"/>
    </row>
    <row r="64" spans="1:22" ht="13">
      <c r="A64" s="32"/>
      <c r="B64" s="34"/>
      <c r="C64" s="33"/>
      <c r="D64" s="44"/>
      <c r="E64" s="35"/>
      <c r="F64" s="35"/>
      <c r="G64" s="45"/>
      <c r="I64" s="39"/>
      <c r="J64" s="39"/>
      <c r="K64" s="39"/>
      <c r="L64" s="39"/>
      <c r="M64" s="39"/>
      <c r="N64" s="39"/>
    </row>
    <row r="65" spans="1:20" ht="13">
      <c r="A65" s="32"/>
      <c r="B65" s="226" t="s">
        <v>21</v>
      </c>
      <c r="C65" s="227"/>
      <c r="D65" s="227"/>
      <c r="E65" s="227"/>
      <c r="F65" s="227"/>
      <c r="G65" s="228"/>
      <c r="I65" s="39"/>
      <c r="J65" s="39"/>
      <c r="K65" s="39"/>
      <c r="L65" s="39"/>
      <c r="M65" s="39"/>
      <c r="N65" s="39"/>
    </row>
    <row r="66" spans="1:20" ht="87">
      <c r="A66" s="32"/>
      <c r="B66" s="4" t="str">
        <f>'Preus Unitaris'!B79</f>
        <v>IC01</v>
      </c>
      <c r="C66" s="4" t="str">
        <f>VLOOKUP(B66,'Preus Unitaris'!$B$6:$F$105,2,FALSE)</f>
        <v>UT</v>
      </c>
      <c r="D66" s="14" t="str">
        <f>VLOOKUP(B66,'Preus Unitaris'!$B$6:$F$105,3,FALSE)</f>
        <v>SUBMINISTRAMENT I INSTAL·LACIÓ D'ARMARI EXTERIOR EN PLANXA D'ACER GALVANITZAT EN CALENT I PINTAT, TIPUS SUPLEMENT PER INSTAL·LAR DAMUNT DE L'ARMARI DEL REGULADOR,  INCLOENT APARAMENTA I ACCESORIS NECESSÀRIS PEL SEU CORRECTE FUNCIONAMENT I SISTEMA DE TANCAMENT. SEGONS ESPECIFICACIONS AJUNTAMENT. TOTALMENT EXECUTAT.</v>
      </c>
      <c r="E66" s="222">
        <v>1</v>
      </c>
      <c r="F66" s="222">
        <f>VLOOKUP(B66,'Preus Unitaris'!$B$6:$F$105,4,FALSE)</f>
        <v>704.6</v>
      </c>
      <c r="G66" s="222">
        <f t="shared" ref="G66:G73" si="8">ROUND(F66*E66,2)</f>
        <v>704.6</v>
      </c>
      <c r="I66" s="39"/>
      <c r="J66" s="39"/>
      <c r="K66" s="39"/>
      <c r="L66" s="39"/>
      <c r="M66" s="39"/>
      <c r="N66" s="39"/>
    </row>
    <row r="67" spans="1:20" ht="43.5">
      <c r="A67" s="32"/>
      <c r="B67" s="4" t="str">
        <f>'Preus Unitaris'!B80</f>
        <v>IC02</v>
      </c>
      <c r="C67" s="4" t="str">
        <f>VLOOKUP(B67,'Preus Unitaris'!$B$6:$F$105,2,FALSE)</f>
        <v>UT</v>
      </c>
      <c r="D67" s="14" t="str">
        <f>VLOOKUP(B67,'Preus Unitaris'!$B$6:$F$105,3,FALSE)</f>
        <v>SUBMINISTRAMENT I INSTAL·LACIÓ D'UN PORT SFP BIFIBRA MONOMODE 1G-LH, COMPATIBLE AMB LA XARXA DE COMUNICACIONS MUNICIPAL</v>
      </c>
      <c r="E67" s="222">
        <v>2</v>
      </c>
      <c r="F67" s="222">
        <f>VLOOKUP(B67,'Preus Unitaris'!$B$6:$F$105,4,FALSE)</f>
        <v>457.31</v>
      </c>
      <c r="G67" s="222">
        <f t="shared" si="8"/>
        <v>914.62</v>
      </c>
      <c r="I67" s="39"/>
      <c r="J67" s="39"/>
      <c r="K67" s="39"/>
      <c r="L67" s="39"/>
      <c r="M67" s="39"/>
      <c r="N67" s="39"/>
    </row>
    <row r="68" spans="1:20" ht="87">
      <c r="A68" s="32"/>
      <c r="B68" s="4" t="str">
        <f>'Preus Unitaris'!B81</f>
        <v>IC03</v>
      </c>
      <c r="C68" s="4" t="str">
        <f>VLOOKUP(B68,'Preus Unitaris'!$B$6:$F$105,2,FALSE)</f>
        <v>UT</v>
      </c>
      <c r="D68" s="14" t="str">
        <f>VLOOKUP(B68,'Preus Unitaris'!$B$6:$F$105,3,FALSE)</f>
        <v xml:space="preserve">SUBMINISTRAMENT I INSTAL·LACIÓ DE SWITCH DE COMUNICACIONS PER INSTAL·LACIÓ EN ARMARI DE CARRER, HOMOLOGAT PER L'AJUNTAMENT DE BARCELONA - IMI. SWITCH GESTIONABLE AMB 8 PORTS 10/100/1000Base-T + 2 PORTS 100/1000 SFP/RJ45 Combo. INCLOSOS SFP’s DE FIBRA  TN-SFP-LX1-SM GIB I SISTEMA DE MUNTATGE EN RACK. </v>
      </c>
      <c r="E68" s="222">
        <v>1</v>
      </c>
      <c r="F68" s="222">
        <f>VLOOKUP(B68,'Preus Unitaris'!$B$6:$F$105,4,FALSE)</f>
        <v>1064.6300000000001</v>
      </c>
      <c r="G68" s="222">
        <f t="shared" si="8"/>
        <v>1064.6300000000001</v>
      </c>
      <c r="I68" s="152"/>
      <c r="J68" s="39"/>
      <c r="K68" s="39"/>
      <c r="L68" s="39"/>
      <c r="M68" s="39"/>
      <c r="N68" s="39"/>
    </row>
    <row r="69" spans="1:20" ht="72.5">
      <c r="A69" s="32"/>
      <c r="B69" s="4" t="str">
        <f>'Preus Unitaris'!B83</f>
        <v>IC05</v>
      </c>
      <c r="C69" s="4" t="str">
        <f>VLOOKUP(B69,'Preus Unitaris'!$B$6:$F$105,2,FALSE)</f>
        <v>ML</v>
      </c>
      <c r="D69" s="14" t="str">
        <f>VLOOKUP(B69,'Preus Unitaris'!$B$6:$F$105,3,FALSE)</f>
        <v>SUBMINISTRAMENT I INSTAL·LACIÓ CABLE DE 24 FO MONOMODE B1.1, SEGONS EN 186000. ARMAT. AMB PROTECCIÓ D'ARAMIDA, ARMADURA METÀL·LICA I COBERTA EXTERIOR DE POLIETILÈ EN COLOR VERMELL I AMB EL LOGOTIP DE L'EXCM. AJUNTAMENT DE BARCELONA.</v>
      </c>
      <c r="E69" s="222">
        <f>250*1.1</f>
        <v>275</v>
      </c>
      <c r="F69" s="222">
        <f>VLOOKUP(B69,'Preus Unitaris'!$B$6:$F$105,4,FALSE)</f>
        <v>3.37</v>
      </c>
      <c r="G69" s="222">
        <f t="shared" si="8"/>
        <v>926.75</v>
      </c>
      <c r="I69" s="76"/>
      <c r="J69" s="39"/>
      <c r="K69" s="39"/>
      <c r="L69" s="39"/>
      <c r="M69" s="39"/>
      <c r="N69" s="39"/>
    </row>
    <row r="70" spans="1:20" ht="43.5">
      <c r="A70" s="32"/>
      <c r="B70" s="4" t="str">
        <f>'Preus Unitaris'!B85</f>
        <v>IC07</v>
      </c>
      <c r="C70" s="4" t="str">
        <f>VLOOKUP(B70,'Preus Unitaris'!$B$6:$F$105,2,FALSE)</f>
        <v>UT</v>
      </c>
      <c r="D70" s="14" t="str">
        <f>VLOOKUP(B70,'Preus Unitaris'!$B$6:$F$105,3,FALSE)</f>
        <v>FUSIÓ EN RECTE DE FINS A 16 FO MONOMODE. INCLOU PIG-TAIL, CONNECTORS I ADAPTADORS, AIXÍ COM LES MESURES DE RETROESPARCIMENT DEL MATEIX.</v>
      </c>
      <c r="E70" s="222">
        <v>2</v>
      </c>
      <c r="F70" s="222">
        <f>VLOOKUP(B70,'Preus Unitaris'!$B$6:$F$105,4,FALSE)</f>
        <v>1433.8</v>
      </c>
      <c r="G70" s="222">
        <f t="shared" si="8"/>
        <v>2867.6</v>
      </c>
      <c r="I70" s="39"/>
      <c r="J70" s="39"/>
      <c r="K70" s="39"/>
      <c r="L70" s="39"/>
      <c r="M70" s="39"/>
      <c r="N70" s="39"/>
    </row>
    <row r="71" spans="1:20" ht="29">
      <c r="A71" s="32"/>
      <c r="B71" s="4" t="str">
        <f>'Preus Unitaris'!B87</f>
        <v>IC09</v>
      </c>
      <c r="C71" s="4" t="str">
        <f>VLOOKUP(B71,'Preus Unitaris'!$B$6:$F$105,2,FALSE)</f>
        <v>UT</v>
      </c>
      <c r="D71" s="14" t="str">
        <f>VLOOKUP(B71,'Preus Unitaris'!$B$6:$F$105,3,FALSE)</f>
        <v>SUBMINISTRAMENT I INSTAL·LACIÓ DE CAIXA REPARTIDORA ÒPTICA OTB-24</v>
      </c>
      <c r="E71" s="222">
        <v>1</v>
      </c>
      <c r="F71" s="222">
        <f>VLOOKUP(B71,'Preus Unitaris'!$B$6:$F$105,4,FALSE)</f>
        <v>374.5</v>
      </c>
      <c r="G71" s="222">
        <f t="shared" si="8"/>
        <v>374.5</v>
      </c>
      <c r="I71" s="39"/>
      <c r="J71" s="39"/>
      <c r="K71" s="39"/>
      <c r="L71" s="39"/>
      <c r="M71" s="39"/>
      <c r="N71" s="39"/>
    </row>
    <row r="72" spans="1:20" ht="29">
      <c r="A72" s="32"/>
      <c r="B72" s="4" t="str">
        <f>'Preus Unitaris'!B89</f>
        <v>IC11</v>
      </c>
      <c r="C72" s="4" t="str">
        <f>VLOOKUP(B72,'Preus Unitaris'!$B$6:$F$105,2,FALSE)</f>
        <v>UT</v>
      </c>
      <c r="D72" s="14" t="str">
        <f>VLOOKUP(B72,'Preus Unitaris'!$B$6:$F$105,3,FALSE)</f>
        <v>SUBMINISTRAMENT I INSTAL·LACIÓ DE JUMPER DE FO TIPUS DUPLEX MONOMODE FINS A 4 m</v>
      </c>
      <c r="E72" s="222">
        <v>2</v>
      </c>
      <c r="F72" s="222">
        <f>VLOOKUP(B72,'Preus Unitaris'!$B$6:$F$105,4,FALSE)</f>
        <v>100.53999999999999</v>
      </c>
      <c r="G72" s="222">
        <f t="shared" si="8"/>
        <v>201.08</v>
      </c>
      <c r="I72" s="39"/>
      <c r="J72" s="39"/>
      <c r="K72" s="39"/>
      <c r="L72" s="39"/>
      <c r="M72" s="39"/>
      <c r="N72" s="39"/>
    </row>
    <row r="73" spans="1:20" ht="29">
      <c r="A73" s="32"/>
      <c r="B73" s="4" t="str">
        <f>'Preus Unitaris'!B90</f>
        <v>IC12</v>
      </c>
      <c r="C73" s="4" t="str">
        <f>VLOOKUP(B73,'Preus Unitaris'!$B$6:$F$105,2,FALSE)</f>
        <v>UT</v>
      </c>
      <c r="D73" s="14" t="str">
        <f>VLOOKUP(B73,'Preus Unitaris'!$B$6:$F$105,3,FALSE)</f>
        <v>SUBMINISTRAMENT I INSTAL·LACIÓ DE JUMPER DE COURE RJ45 FINS A 4 m</v>
      </c>
      <c r="E73" s="222">
        <v>2</v>
      </c>
      <c r="F73" s="222">
        <f>VLOOKUP(B73,'Preus Unitaris'!$B$6:$F$105,4,FALSE)</f>
        <v>51.06</v>
      </c>
      <c r="G73" s="222">
        <f t="shared" si="8"/>
        <v>102.12</v>
      </c>
      <c r="I73" s="39"/>
      <c r="J73" s="39"/>
      <c r="K73" s="39"/>
      <c r="L73" s="39"/>
      <c r="M73" s="39"/>
      <c r="N73" s="39"/>
    </row>
    <row r="74" spans="1:20" ht="43.5">
      <c r="A74" s="32"/>
      <c r="B74" s="4" t="str">
        <f>'Preus Unitaris'!B93</f>
        <v>IC15</v>
      </c>
      <c r="C74" s="4" t="str">
        <f>VLOOKUP(B74,'Preus Unitaris'!$B$6:$F$105,2,FALSE)</f>
        <v>PAJ</v>
      </c>
      <c r="D74" s="14" t="str">
        <f>VLOOKUP(B74,'Preus Unitaris'!$B$6:$F$105,3,FALSE)</f>
        <v>PARTIDA ALÇADA A JUSTIFICAR PELS TREBALLS A REALITZAR PER L'EMPRESA OPERADORA DE LES COMUNICACIONS DE L'IMI, A LA CRUÏLLA CARDENAL REIG-PINTOR TAPIRÓ.</v>
      </c>
      <c r="E74" s="222">
        <v>1</v>
      </c>
      <c r="F74" s="222">
        <f>VLOOKUP(B74,'Preus Unitaris'!$B$6:$F$105,4,FALSE)</f>
        <v>4447.76</v>
      </c>
      <c r="G74" s="222">
        <f>ROUND(F74*E74,2)</f>
        <v>4447.76</v>
      </c>
      <c r="I74" s="173"/>
      <c r="J74" s="173"/>
      <c r="K74" s="173"/>
      <c r="L74" s="173"/>
      <c r="M74" s="173"/>
      <c r="N74" s="173"/>
      <c r="O74" s="173"/>
      <c r="P74" s="173"/>
    </row>
    <row r="75" spans="1:20" ht="14.5">
      <c r="A75" s="32"/>
      <c r="B75" s="78"/>
      <c r="C75" s="79"/>
      <c r="D75" s="219" t="s">
        <v>146</v>
      </c>
      <c r="E75" s="223"/>
      <c r="F75" s="223"/>
      <c r="G75" s="220">
        <f>SUM(G66:G74)</f>
        <v>11603.66</v>
      </c>
      <c r="I75" s="173"/>
      <c r="J75" s="173"/>
      <c r="K75" s="173"/>
      <c r="L75" s="173"/>
      <c r="M75" s="173"/>
      <c r="N75" s="173"/>
      <c r="O75" s="173"/>
      <c r="P75" s="173"/>
    </row>
    <row r="76" spans="1:20" ht="13">
      <c r="A76" s="32"/>
      <c r="B76" s="34"/>
      <c r="C76" s="33"/>
      <c r="D76" s="44"/>
      <c r="E76" s="35"/>
      <c r="F76" s="35"/>
      <c r="G76" s="45"/>
      <c r="I76" s="39"/>
      <c r="J76" s="39"/>
      <c r="K76" s="39"/>
      <c r="L76" s="39"/>
      <c r="M76" s="39"/>
      <c r="N76" s="39"/>
    </row>
    <row r="77" spans="1:20" ht="13">
      <c r="A77" s="32"/>
      <c r="B77" s="226" t="s">
        <v>34</v>
      </c>
      <c r="C77" s="227"/>
      <c r="D77" s="227"/>
      <c r="E77" s="227"/>
      <c r="F77" s="227"/>
      <c r="G77" s="228"/>
      <c r="I77" s="39"/>
      <c r="J77" s="39"/>
      <c r="K77" s="39"/>
      <c r="L77" s="39"/>
      <c r="M77" s="39"/>
      <c r="N77" s="39"/>
    </row>
    <row r="78" spans="1:20" ht="72.5">
      <c r="A78" s="32"/>
      <c r="B78" s="4" t="str">
        <f>'Preus Unitaris'!B96</f>
        <v>SE01</v>
      </c>
      <c r="C78" s="4" t="str">
        <f>VLOOKUP(B78,'Preus Unitaris'!$B$6:$F$105,2,FALSE)</f>
        <v>M</v>
      </c>
      <c r="D78" s="14" t="str">
        <f>VLOOKUP(B78,'Preus Unitaris'!$B$6:$F$105,3,FALSE)</f>
        <v>PINTAT DE FAIXA DE 10 cm D'AMPLADA SOBRE PAVIMENT, AMB PINTURA TERMOPLÀSTICA EN CALENT I REFLECTANT AMB MICROESFERES DE VIDRE. INCLOU PREMARCATGE I QUALSEVOL FEINA I ELEMENTS AUXILIARS PER A LA CORRECTA REALITZACIÓ DE LA FEINA.</v>
      </c>
      <c r="E78" s="222">
        <f>8+12+10</f>
        <v>30</v>
      </c>
      <c r="F78" s="222">
        <f>VLOOKUP(B78,'Preus Unitaris'!$B$6:$F$105,4,FALSE)</f>
        <v>1.1900000000000002</v>
      </c>
      <c r="G78" s="222">
        <f>ROUND(F78*E78,2)</f>
        <v>35.700000000000003</v>
      </c>
      <c r="L78" s="230"/>
      <c r="M78" s="230"/>
      <c r="N78" s="230"/>
      <c r="O78" s="230"/>
      <c r="P78" s="230"/>
      <c r="Q78" s="230"/>
      <c r="T78" s="77"/>
    </row>
    <row r="79" spans="1:20" ht="72.5">
      <c r="A79" s="32"/>
      <c r="B79" s="4" t="str">
        <f>'Preus Unitaris'!B97</f>
        <v>SE02</v>
      </c>
      <c r="C79" s="4" t="str">
        <f>VLOOKUP(B79,'Preus Unitaris'!$B$6:$F$105,2,FALSE)</f>
        <v>M</v>
      </c>
      <c r="D79" s="14" t="str">
        <f>VLOOKUP(B79,'Preus Unitaris'!$B$6:$F$105,3,FALSE)</f>
        <v>PINTAT DE FAIXA DE 15 cm D'AMPLADA SOBRE PAVIMENT, AMB PINTURA TERMOPLÀSTICA EN CALENT I REFLECTANT AMB MICROESFERES DE VIDRE. INCLOU PREMARCATGE I QUALSEVOL FEINA I ELEMENTS AUXILIARS PER A LA CORRECTA REALITZACIÓ DE LA FEINA.</v>
      </c>
      <c r="E79" s="222">
        <f>5+10</f>
        <v>15</v>
      </c>
      <c r="F79" s="222">
        <f>VLOOKUP(B79,'Preus Unitaris'!$B$6:$F$105,4,FALSE)</f>
        <v>1.33</v>
      </c>
      <c r="G79" s="222">
        <f t="shared" ref="G79:G80" si="9">ROUND(F79*E79,2)</f>
        <v>19.95</v>
      </c>
      <c r="L79" s="230"/>
      <c r="M79" s="230"/>
      <c r="N79" s="230"/>
      <c r="O79" s="230"/>
      <c r="P79" s="230"/>
      <c r="Q79" s="230"/>
    </row>
    <row r="80" spans="1:20" ht="72.5">
      <c r="A80" s="32"/>
      <c r="B80" s="4" t="str">
        <f>'Preus Unitaris'!B98</f>
        <v>SE03</v>
      </c>
      <c r="C80" s="4" t="str">
        <f>VLOOKUP(B80,'Preus Unitaris'!$B$6:$F$105,2,FALSE)</f>
        <v>M</v>
      </c>
      <c r="D80" s="14" t="str">
        <f>VLOOKUP(B80,'Preus Unitaris'!$B$6:$F$105,3,FALSE)</f>
        <v>PINTAT DE FAIXA DE 30 cm D'AMPLADA SOBRE PAVIMENT, AMB PINTURA TERMOPLÀSTICA EN CALENT I REFLECTANT AMB MICROESFERES DE VIDRE. INCLOU PREMARCATGE I QUALSEVOL FEINA I ELEMENTS AUXILIARS PER A LA CORRECTA REALITZACIÓ DE LA FEINA.</v>
      </c>
      <c r="E80" s="222">
        <f>5+15</f>
        <v>20</v>
      </c>
      <c r="F80" s="222">
        <f>VLOOKUP(B80,'Preus Unitaris'!$B$6:$F$105,4,FALSE)</f>
        <v>3.0900000000000003</v>
      </c>
      <c r="G80" s="222">
        <f t="shared" si="9"/>
        <v>61.8</v>
      </c>
      <c r="L80" s="230"/>
      <c r="M80" s="230"/>
      <c r="N80" s="230"/>
      <c r="O80" s="230"/>
      <c r="P80" s="230"/>
      <c r="Q80" s="230"/>
    </row>
    <row r="81" spans="1:20" ht="72.5">
      <c r="A81" s="32"/>
      <c r="B81" s="4" t="str">
        <f>'Preus Unitaris'!B99</f>
        <v>SE04</v>
      </c>
      <c r="C81" s="4" t="str">
        <f>VLOOKUP(B81,'Preus Unitaris'!$B$6:$F$105,2,FALSE)</f>
        <v>M</v>
      </c>
      <c r="D81" s="14" t="str">
        <f>VLOOKUP(B81,'Preus Unitaris'!$B$6:$F$105,3,FALSE)</f>
        <v>PINTAT DE FAIXA DE 40 cm D'AMPLADA SOBRE PAVIMENT, AMB PINTURA TERMOPLÀSTICA EN CALENT I REFLECTANT AMB MICROESFERES DE VIDRE. INCLOU PREMARCATGE I QUALSEVOL FEINA I ELEMENTS AUXILIARS PER A LA CORRECTA REALITZACIÓ DE LA FEINA.</v>
      </c>
      <c r="E81" s="222">
        <f>6*4</f>
        <v>24</v>
      </c>
      <c r="F81" s="222">
        <f>VLOOKUP(B81,'Preus Unitaris'!$B$6:$F$105,4,FALSE)</f>
        <v>4.58</v>
      </c>
      <c r="G81" s="222">
        <f t="shared" ref="G81:G87" si="10">ROUND(F81*E81,2)</f>
        <v>109.92</v>
      </c>
      <c r="I81" s="39"/>
      <c r="J81" s="39"/>
      <c r="K81" s="39"/>
      <c r="L81" s="230"/>
      <c r="M81" s="230"/>
      <c r="N81" s="230"/>
      <c r="O81" s="230"/>
      <c r="P81" s="230"/>
      <c r="Q81" s="230"/>
    </row>
    <row r="82" spans="1:20" ht="101.5">
      <c r="A82" s="32"/>
      <c r="B82" s="4" t="str">
        <f>'Preus Unitaris'!B100</f>
        <v>SE05</v>
      </c>
      <c r="C82" s="4" t="str">
        <f>VLOOKUP(B82,'Preus Unitaris'!$B$6:$F$105,2,FALSE)</f>
        <v>M2</v>
      </c>
      <c r="D82" s="14" t="str">
        <f>VLOOKUP(B82,'Preus Unitaris'!$B$6:$F$105,3,FALSE)</f>
        <v>PINTAT O REPINTAT/ESBORRAT MANUAL DE 50 cm DE SENYAL DE STOP O CEDIU EL PAS O ZEBRATS, A MÉS DE FLETXES, LLETRES, SÍMBOLS, FRANGES DE VÈRTEXS D'ILLETES, ... SOBRE EL  PAVIMENT, AMB PINTURA DE DOS COMPONENTS EN FRED DE LLARGA DURADA I REFLECTANT AMB MICROESFERES DE VIDRE. INCLOU PREMARCATGE I QUALSEVOL FEINA I ELEMENTS AUXILIARS PER A LA CORRECTE REALITZACIÓ DE LA FEINA.</v>
      </c>
      <c r="E82" s="222">
        <f>20+5+3+2+6</f>
        <v>36</v>
      </c>
      <c r="F82" s="222">
        <f>VLOOKUP(B82,'Preus Unitaris'!$B$6:$F$105,4,FALSE)</f>
        <v>23.86</v>
      </c>
      <c r="G82" s="222">
        <f t="shared" si="10"/>
        <v>858.96</v>
      </c>
      <c r="I82" s="39"/>
      <c r="J82" s="39"/>
      <c r="K82" s="39"/>
      <c r="L82" s="230"/>
      <c r="M82" s="230"/>
      <c r="N82" s="230"/>
      <c r="O82" s="230"/>
      <c r="P82" s="230"/>
      <c r="Q82" s="230"/>
      <c r="T82" s="129"/>
    </row>
    <row r="83" spans="1:20" ht="29">
      <c r="A83" s="32"/>
      <c r="B83" s="4" t="str">
        <f>'Preus Unitaris'!B102</f>
        <v>SE07</v>
      </c>
      <c r="C83" s="4" t="str">
        <f>VLOOKUP(B83,'Preus Unitaris'!$B$6:$F$105,2,FALSE)</f>
        <v>UT</v>
      </c>
      <c r="D83" s="14" t="str">
        <f>VLOOKUP(B83,'Preus Unitaris'!$B$6:$F$105,3,FALSE)</f>
        <v>SUBMINISTRAMENT I INSTAL·LACIÓ DE SENYAL INFORMATIVA INDICACIÓ CARRER, MODEL AJUNTAMENT BARCELONA</v>
      </c>
      <c r="E83" s="222">
        <v>1</v>
      </c>
      <c r="F83" s="222">
        <f>VLOOKUP(B83,'Preus Unitaris'!$B$6:$F$105,4,FALSE)</f>
        <v>93.63</v>
      </c>
      <c r="G83" s="222">
        <f t="shared" si="10"/>
        <v>93.63</v>
      </c>
      <c r="I83" s="39"/>
      <c r="J83" s="39"/>
      <c r="K83" s="39"/>
      <c r="M83" s="39"/>
      <c r="N83" s="39"/>
    </row>
    <row r="84" spans="1:20" ht="58">
      <c r="A84" s="32"/>
      <c r="B84" s="4" t="str">
        <f>'Preus Unitaris'!B103</f>
        <v>SE08</v>
      </c>
      <c r="C84" s="4" t="str">
        <f>VLOOKUP(B84,'Preus Unitaris'!$B$6:$F$105,2,FALSE)</f>
        <v>UT</v>
      </c>
      <c r="D84" s="14" t="str">
        <f>VLOOKUP(B84,'Preus Unitaris'!$B$6:$F$105,3,FALSE)</f>
        <v>SUBMINISTRAMENT I INSTAL·LACIÓ DE SENYAL VERTICAL, DIÀMETRE 60, TIPUS R-304 PROHIBICIÓ CANVI SENTIT O SIMILAR, MODEL AJUNTAMENT BARCELONA, INCLOSA MÈNSULA I ACCESSORIS</v>
      </c>
      <c r="E84" s="222">
        <v>2</v>
      </c>
      <c r="F84" s="222">
        <f>VLOOKUP(B84,'Preus Unitaris'!$B$6:$F$105,4,FALSE)</f>
        <v>103.52</v>
      </c>
      <c r="G84" s="222">
        <f t="shared" ref="G84:G86" si="11">ROUND(F84*E84,2)</f>
        <v>207.04</v>
      </c>
      <c r="I84" s="77"/>
      <c r="J84" s="39"/>
      <c r="K84" s="39"/>
      <c r="M84" s="39"/>
      <c r="N84" s="39"/>
    </row>
    <row r="85" spans="1:20" ht="29" customHeight="1">
      <c r="A85" s="32"/>
      <c r="B85" s="4" t="str">
        <f>'Preus Unitaris'!B104</f>
        <v>SE09</v>
      </c>
      <c r="C85" s="4" t="str">
        <f>VLOOKUP(B85,'Preus Unitaris'!$B$6:$F$105,2,FALSE)</f>
        <v>UT</v>
      </c>
      <c r="D85" s="14" t="str">
        <f>VLOOKUP(B85,'Preus Unitaris'!$B$6:$F$105,3,FALSE)</f>
        <v>RETIRADA I RECOL·LOCACIÓ DE SENYAL VERTICAL, TIPUS INFORMATIVA PAS VIANANTS, PROHIBICIÓ O SIMILAR</v>
      </c>
      <c r="E85" s="222">
        <v>3</v>
      </c>
      <c r="F85" s="222">
        <f>VLOOKUP(B85,'Preus Unitaris'!$B$6:$F$105,4,FALSE)</f>
        <v>48.15</v>
      </c>
      <c r="G85" s="222">
        <f t="shared" si="11"/>
        <v>144.44999999999999</v>
      </c>
      <c r="I85" s="77"/>
      <c r="J85" s="39"/>
      <c r="K85" s="39"/>
      <c r="M85" s="39"/>
      <c r="N85" s="39"/>
    </row>
    <row r="86" spans="1:20" ht="41.5" customHeight="1">
      <c r="A86" s="32"/>
      <c r="B86" s="4" t="str">
        <f>'Preus Unitaris'!B105</f>
        <v>SE10</v>
      </c>
      <c r="C86" s="4" t="str">
        <f>VLOOKUP(B86,'Preus Unitaris'!$B$6:$F$105,2,FALSE)</f>
        <v>PA</v>
      </c>
      <c r="D86" s="14" t="str">
        <f>VLOOKUP(B86,'Preus Unitaris'!$B$6:$F$105,3,FALSE)</f>
        <v>PARTIDA ALÇADA  PER LA DISPONIBILITAT D'EQUIP DE PINTURA VIAL. INCLOU MAQUINÀRIA, TRASLLAT, MÀ D'OBRA I ELEMENTS AUXILIARS PER A LA CORRECTA REALITZACIÓ DE LA FEINA.</v>
      </c>
      <c r="E86" s="222">
        <v>1</v>
      </c>
      <c r="F86" s="222">
        <f>VLOOKUP(B86,'Preus Unitaris'!$B$6:$F$105,4,FALSE)</f>
        <v>1200</v>
      </c>
      <c r="G86" s="222">
        <f t="shared" si="11"/>
        <v>1200</v>
      </c>
      <c r="I86" s="77"/>
      <c r="J86" s="39"/>
      <c r="K86" s="39"/>
      <c r="M86" s="39"/>
      <c r="N86" s="39"/>
    </row>
    <row r="87" spans="1:20" ht="96.5" customHeight="1">
      <c r="A87" s="32"/>
      <c r="B87" s="4" t="str">
        <f>'Preus Unitaris'!B106</f>
        <v>INV01</v>
      </c>
      <c r="C87" s="4" t="str">
        <f>VLOOKUP(B87,'Preus Unitaris'!$B$6:$F$106,2,FALSE)</f>
        <v>PA</v>
      </c>
      <c r="D87" s="14" t="str">
        <f>VLOOKUP(B87,'Preus Unitaris'!$B$6:$F$106,3,FALSE)</f>
        <v>PARTIDA PER A L'ACTUACIÓ I GESTIÓ D'INVENTARIS DEL DEPARTAMENT D'ESPAI URBÀ (INCLOENT SENYALITZACIÓ HORITZONTAL I VERTICAL, SEMAFORITZACIÓ, PAVIMENTS, MOBILIARI URBÀ I CARTOGRAFIA D'ACORD AMB EL CRITERIS DELS PLECS TÈCNICS CORRESPONENTS I LA BASE CARTOGRÀFICA DE L'AJUNTAMENT DE BARCELONA (P-53) PER OBRES INFERIORS A 1.000m².</v>
      </c>
      <c r="E87" s="222">
        <v>1</v>
      </c>
      <c r="F87" s="222">
        <f>VLOOKUP(B87,'Preus Unitaris'!$B$6:$F$106,4,FALSE)</f>
        <v>550</v>
      </c>
      <c r="G87" s="222">
        <f t="shared" si="10"/>
        <v>550</v>
      </c>
      <c r="H87" s="120"/>
      <c r="I87" s="77"/>
      <c r="J87" s="153"/>
      <c r="K87" s="39"/>
      <c r="M87" s="39"/>
      <c r="N87" s="39"/>
    </row>
    <row r="88" spans="1:20" ht="14.5">
      <c r="A88" s="32"/>
      <c r="B88" s="78"/>
      <c r="C88" s="79"/>
      <c r="D88" s="219" t="s">
        <v>6</v>
      </c>
      <c r="E88" s="223"/>
      <c r="F88" s="223"/>
      <c r="G88" s="220">
        <f>SUM(G78:G87)</f>
        <v>3281.45</v>
      </c>
      <c r="I88" s="39"/>
      <c r="J88" s="39"/>
      <c r="K88" s="39"/>
      <c r="L88" s="39"/>
      <c r="M88" s="39"/>
      <c r="N88" s="39"/>
    </row>
    <row r="89" spans="1:20" ht="13">
      <c r="A89" s="32"/>
      <c r="B89" s="34"/>
      <c r="C89" s="33"/>
      <c r="D89" s="44"/>
      <c r="E89" s="35"/>
      <c r="F89" s="35"/>
      <c r="G89" s="45"/>
      <c r="I89" s="70"/>
      <c r="J89" s="70"/>
      <c r="K89" s="70"/>
      <c r="L89" s="70"/>
      <c r="M89" s="70"/>
      <c r="N89" s="39"/>
    </row>
    <row r="90" spans="1:20">
      <c r="A90" s="32"/>
      <c r="B90" s="34"/>
      <c r="C90" s="33"/>
      <c r="D90" s="34"/>
      <c r="E90" s="35"/>
      <c r="F90" s="35"/>
      <c r="G90" s="35"/>
      <c r="I90" s="31"/>
      <c r="J90" s="31"/>
      <c r="K90" s="31"/>
      <c r="L90" s="31"/>
    </row>
    <row r="91" spans="1:20" s="120" customFormat="1" ht="20" customHeight="1">
      <c r="B91" s="121"/>
      <c r="C91" s="122"/>
      <c r="D91" s="123" t="s">
        <v>207</v>
      </c>
      <c r="E91" s="124"/>
      <c r="F91" s="125"/>
      <c r="G91" s="126">
        <f>SUM(G6:G90)/2</f>
        <v>80160.270000000033</v>
      </c>
      <c r="H91" s="73"/>
      <c r="I91" s="73"/>
      <c r="J91" s="73"/>
      <c r="K91" s="73"/>
      <c r="L91" s="73"/>
      <c r="M91" s="72"/>
    </row>
    <row r="92" spans="1:20" s="120" customFormat="1" ht="20" customHeight="1">
      <c r="B92" s="121"/>
      <c r="C92" s="122"/>
      <c r="D92" s="102" t="s">
        <v>193</v>
      </c>
      <c r="E92" s="52"/>
      <c r="F92" s="87">
        <v>0.21</v>
      </c>
      <c r="G92" s="53">
        <f>ROUND(G91*F92,2)</f>
        <v>16833.66</v>
      </c>
    </row>
    <row r="93" spans="1:20" s="120" customFormat="1" ht="20" customHeight="1" thickBot="1">
      <c r="B93" s="121"/>
      <c r="C93" s="122"/>
      <c r="D93" s="88" t="s">
        <v>194</v>
      </c>
      <c r="E93" s="89"/>
      <c r="F93" s="89"/>
      <c r="G93" s="90">
        <f>SUM(G91:G92)</f>
        <v>96993.930000000037</v>
      </c>
    </row>
    <row r="94" spans="1:20" ht="13" thickTop="1">
      <c r="A94" s="32"/>
      <c r="B94" s="34"/>
      <c r="C94" s="33"/>
      <c r="D94" s="34"/>
      <c r="E94" s="35"/>
      <c r="F94" s="35"/>
      <c r="G94" s="35"/>
    </row>
    <row r="95" spans="1:20" ht="13" thickBot="1">
      <c r="A95" s="32"/>
      <c r="B95" s="34"/>
      <c r="C95" s="33"/>
      <c r="D95" s="34"/>
      <c r="E95" s="35"/>
      <c r="F95" s="35"/>
      <c r="G95" s="35"/>
    </row>
    <row r="96" spans="1:20" ht="30" customHeight="1" thickTop="1">
      <c r="A96" s="32"/>
      <c r="B96" s="34"/>
      <c r="C96" s="33"/>
      <c r="D96" s="48" t="s">
        <v>10</v>
      </c>
      <c r="E96" s="49"/>
      <c r="F96" s="49"/>
      <c r="G96" s="50"/>
    </row>
    <row r="97" spans="1:21" ht="30" customHeight="1">
      <c r="A97" s="32"/>
      <c r="B97" s="34"/>
      <c r="C97" s="33"/>
      <c r="D97" s="51" t="str">
        <f>B6</f>
        <v>Obra Civil Cruïlla Semàfors</v>
      </c>
      <c r="E97" s="52"/>
      <c r="F97" s="52"/>
      <c r="G97" s="53">
        <f>G31</f>
        <v>31972.2</v>
      </c>
      <c r="H97" s="120"/>
      <c r="I97" s="120"/>
      <c r="J97" s="120"/>
      <c r="L97" s="73"/>
    </row>
    <row r="98" spans="1:21" ht="30" customHeight="1">
      <c r="A98" s="32"/>
      <c r="B98" s="34"/>
      <c r="C98" s="33"/>
      <c r="D98" s="99" t="str">
        <f>B33</f>
        <v>Instal·lacions Semafòriques</v>
      </c>
      <c r="E98" s="100"/>
      <c r="F98" s="100"/>
      <c r="G98" s="101">
        <f>G49</f>
        <v>22173.49</v>
      </c>
      <c r="H98" s="120"/>
      <c r="I98" s="120"/>
      <c r="J98" s="120"/>
      <c r="L98" s="73"/>
    </row>
    <row r="99" spans="1:21" ht="30" customHeight="1">
      <c r="A99" s="32"/>
      <c r="B99" s="34"/>
      <c r="C99" s="33"/>
      <c r="D99" s="51" t="str">
        <f>B51</f>
        <v>Cablejats Elèctrics</v>
      </c>
      <c r="E99" s="52"/>
      <c r="F99" s="52"/>
      <c r="G99" s="53">
        <f>G58</f>
        <v>4810.79</v>
      </c>
      <c r="H99" s="120"/>
      <c r="I99" s="120"/>
      <c r="J99" s="120"/>
      <c r="L99" s="73"/>
    </row>
    <row r="100" spans="1:21" ht="30" customHeight="1">
      <c r="A100" s="32"/>
      <c r="B100" s="34"/>
      <c r="C100" s="33"/>
      <c r="D100" s="99" t="str">
        <f>B60</f>
        <v>Escomesa Elèctrica</v>
      </c>
      <c r="E100" s="100"/>
      <c r="F100" s="100"/>
      <c r="G100" s="101">
        <f>G63</f>
        <v>6318.68</v>
      </c>
      <c r="H100" s="120"/>
      <c r="I100" s="120"/>
      <c r="J100" s="120"/>
      <c r="L100" s="73"/>
      <c r="P100" s="39"/>
      <c r="Q100" s="39"/>
      <c r="R100" s="39"/>
      <c r="S100" s="39"/>
      <c r="U100" s="39"/>
    </row>
    <row r="101" spans="1:21" ht="30" customHeight="1">
      <c r="A101" s="32"/>
      <c r="B101" s="34"/>
      <c r="C101" s="33"/>
      <c r="D101" s="51" t="str">
        <f>B65</f>
        <v>Instal·lacions Comunicacions</v>
      </c>
      <c r="E101" s="52"/>
      <c r="F101" s="52"/>
      <c r="G101" s="53">
        <f>G75</f>
        <v>11603.66</v>
      </c>
      <c r="H101" s="120"/>
      <c r="I101" s="120"/>
      <c r="J101" s="120"/>
      <c r="L101" s="73"/>
      <c r="P101" s="39"/>
      <c r="Q101" s="39"/>
      <c r="R101" s="39"/>
      <c r="S101" s="39"/>
      <c r="U101" s="39"/>
    </row>
    <row r="102" spans="1:21" ht="30" customHeight="1">
      <c r="A102" s="32"/>
      <c r="B102" s="34"/>
      <c r="C102" s="33"/>
      <c r="D102" s="99" t="str">
        <f>B77</f>
        <v>Senyalització Horitzontal i Vertical</v>
      </c>
      <c r="E102" s="100"/>
      <c r="F102" s="100"/>
      <c r="G102" s="101">
        <f>G88</f>
        <v>3281.45</v>
      </c>
      <c r="H102" s="120"/>
      <c r="I102" s="120"/>
      <c r="J102" s="120"/>
      <c r="L102" s="73"/>
      <c r="P102" s="36"/>
      <c r="Q102" s="83"/>
      <c r="R102" s="36"/>
      <c r="S102" s="36"/>
    </row>
    <row r="103" spans="1:21" ht="30" customHeight="1">
      <c r="A103" s="32"/>
      <c r="B103" s="34"/>
      <c r="C103" s="33"/>
      <c r="D103" s="91" t="s">
        <v>192</v>
      </c>
      <c r="E103" s="92"/>
      <c r="F103" s="92"/>
      <c r="G103" s="93">
        <f>SUM(G97:G102)</f>
        <v>80160.27</v>
      </c>
      <c r="H103" s="120"/>
      <c r="I103" s="120"/>
      <c r="J103" s="120"/>
      <c r="L103" s="73"/>
      <c r="P103" s="36"/>
      <c r="Q103" s="83"/>
      <c r="R103" s="36"/>
      <c r="S103" s="36"/>
    </row>
    <row r="104" spans="1:21" ht="30" customHeight="1">
      <c r="A104" s="32"/>
      <c r="B104" s="34"/>
      <c r="C104" s="33"/>
      <c r="D104" s="102" t="s">
        <v>193</v>
      </c>
      <c r="E104" s="52"/>
      <c r="F104" s="87">
        <v>0.21</v>
      </c>
      <c r="G104" s="53">
        <f>ROUND(G103*F104,2)</f>
        <v>16833.66</v>
      </c>
      <c r="I104" s="85"/>
      <c r="L104" s="73"/>
      <c r="P104" s="36"/>
      <c r="Q104" s="83"/>
      <c r="R104" s="36"/>
      <c r="S104" s="36"/>
    </row>
    <row r="105" spans="1:21" ht="30" customHeight="1" thickBot="1">
      <c r="A105" s="32"/>
      <c r="B105" s="34"/>
      <c r="C105" s="33"/>
      <c r="D105" s="88" t="s">
        <v>194</v>
      </c>
      <c r="E105" s="89"/>
      <c r="F105" s="89"/>
      <c r="G105" s="90">
        <f>SUM(G103:G104)</f>
        <v>96993.930000000008</v>
      </c>
      <c r="I105" s="85"/>
      <c r="L105" s="73"/>
      <c r="P105" s="36"/>
      <c r="Q105" s="83"/>
      <c r="R105" s="36"/>
      <c r="S105" s="36"/>
    </row>
    <row r="106" spans="1:21" ht="13" thickTop="1">
      <c r="A106" s="32"/>
      <c r="B106" s="34"/>
      <c r="C106" s="33"/>
      <c r="D106" s="34"/>
      <c r="E106" s="35"/>
      <c r="F106" s="35"/>
      <c r="G106" s="35"/>
      <c r="I106" s="85"/>
      <c r="J106" s="31"/>
      <c r="K106" s="31"/>
      <c r="L106" s="73"/>
      <c r="M106" s="72"/>
      <c r="N106" s="31"/>
      <c r="P106" s="31"/>
      <c r="S106" s="31"/>
    </row>
    <row r="107" spans="1:21">
      <c r="A107" s="32"/>
      <c r="B107" s="34"/>
      <c r="C107" s="33"/>
      <c r="D107" s="34"/>
      <c r="E107" s="35"/>
      <c r="F107" s="35"/>
      <c r="G107" s="35"/>
      <c r="L107" s="73"/>
    </row>
    <row r="108" spans="1:21">
      <c r="A108" s="32"/>
      <c r="B108" s="34"/>
      <c r="C108" s="33"/>
      <c r="D108" s="34"/>
      <c r="E108" s="35"/>
      <c r="F108" s="35"/>
      <c r="G108" s="35"/>
      <c r="L108" s="73"/>
      <c r="M108" s="72"/>
    </row>
    <row r="109" spans="1:21" ht="13" thickBot="1">
      <c r="A109" s="32"/>
      <c r="B109" s="34"/>
      <c r="C109" s="33"/>
      <c r="D109" s="34"/>
      <c r="E109" s="35"/>
      <c r="F109" s="35"/>
      <c r="G109" s="35"/>
    </row>
    <row r="110" spans="1:21" ht="13">
      <c r="A110" s="32"/>
      <c r="B110" s="54" t="s">
        <v>31</v>
      </c>
      <c r="C110" s="55"/>
      <c r="D110" s="56" t="s">
        <v>151</v>
      </c>
      <c r="E110" s="57"/>
      <c r="F110" s="57"/>
      <c r="G110" s="58"/>
    </row>
    <row r="111" spans="1:21">
      <c r="A111" s="32"/>
      <c r="B111" s="59"/>
      <c r="C111" s="60"/>
      <c r="D111" s="61" t="s">
        <v>33</v>
      </c>
      <c r="E111" s="62"/>
      <c r="F111" s="62"/>
      <c r="G111" s="63"/>
      <c r="N111" s="31"/>
      <c r="O111" s="69"/>
    </row>
    <row r="112" spans="1:21" ht="13" thickBot="1">
      <c r="A112" s="32"/>
      <c r="B112" s="64"/>
      <c r="C112" s="65"/>
      <c r="D112" s="66" t="s">
        <v>32</v>
      </c>
      <c r="E112" s="67"/>
      <c r="F112" s="67"/>
      <c r="G112" s="68"/>
      <c r="N112" s="31"/>
      <c r="O112" s="69"/>
    </row>
    <row r="113" spans="1:22">
      <c r="A113" s="32"/>
    </row>
    <row r="114" spans="1:22">
      <c r="A114" s="32"/>
      <c r="C114" s="32"/>
      <c r="D114" s="73"/>
      <c r="E114" s="32"/>
      <c r="F114" s="32"/>
      <c r="G114" s="32"/>
      <c r="K114" s="73"/>
      <c r="Q114" s="70"/>
      <c r="R114" s="70"/>
      <c r="S114" s="70"/>
      <c r="V114" s="70"/>
    </row>
    <row r="115" spans="1:22">
      <c r="A115" s="32"/>
      <c r="C115" s="32"/>
      <c r="D115" s="73"/>
      <c r="E115" s="72"/>
      <c r="F115" s="32"/>
      <c r="G115" s="32"/>
      <c r="K115" s="73"/>
      <c r="L115" s="72"/>
      <c r="Q115" s="70"/>
      <c r="R115" s="70"/>
      <c r="S115" s="70"/>
      <c r="V115" s="75"/>
    </row>
    <row r="116" spans="1:22">
      <c r="A116" s="32"/>
      <c r="C116" s="32"/>
      <c r="E116" s="32"/>
      <c r="F116" s="32"/>
      <c r="G116" s="32"/>
      <c r="Q116" s="70"/>
      <c r="R116" s="70"/>
      <c r="S116" s="70"/>
      <c r="V116" s="75"/>
    </row>
    <row r="117" spans="1:22">
      <c r="A117" s="32"/>
      <c r="C117" s="32"/>
      <c r="D117" s="73"/>
      <c r="E117" s="32"/>
      <c r="F117" s="32"/>
      <c r="G117" s="32"/>
      <c r="K117" s="73"/>
      <c r="Q117" s="70"/>
      <c r="R117" s="70"/>
      <c r="S117" s="70"/>
      <c r="V117" s="75"/>
    </row>
    <row r="118" spans="1:22">
      <c r="A118" s="32"/>
      <c r="C118" s="32"/>
      <c r="D118" s="73"/>
      <c r="E118" s="72"/>
      <c r="F118" s="32"/>
      <c r="G118" s="32"/>
      <c r="K118" s="73"/>
      <c r="L118" s="72"/>
      <c r="Q118" s="70"/>
      <c r="R118" s="70"/>
      <c r="S118" s="70"/>
      <c r="V118" s="70"/>
    </row>
    <row r="119" spans="1:22">
      <c r="A119" s="32"/>
      <c r="C119" s="32"/>
      <c r="E119" s="32"/>
      <c r="F119" s="32"/>
      <c r="G119" s="32"/>
      <c r="Q119" s="70"/>
      <c r="R119" s="70"/>
      <c r="S119" s="70"/>
      <c r="V119" s="70"/>
    </row>
    <row r="120" spans="1:22">
      <c r="A120" s="32"/>
      <c r="C120" s="32"/>
      <c r="D120" s="73"/>
      <c r="E120" s="32"/>
      <c r="F120" s="32"/>
      <c r="G120" s="32"/>
      <c r="K120" s="73"/>
      <c r="Q120" s="70"/>
      <c r="R120" s="70"/>
      <c r="S120" s="70"/>
      <c r="V120" s="70"/>
    </row>
    <row r="121" spans="1:22">
      <c r="A121" s="32"/>
      <c r="C121" s="32"/>
      <c r="D121" s="73"/>
      <c r="E121" s="72"/>
      <c r="F121" s="32"/>
      <c r="G121" s="32"/>
      <c r="K121" s="73"/>
      <c r="L121" s="72"/>
      <c r="Q121" s="70"/>
      <c r="R121" s="70"/>
      <c r="S121" s="70"/>
      <c r="V121" s="70"/>
    </row>
    <row r="122" spans="1:22">
      <c r="A122" s="32"/>
      <c r="C122" s="32"/>
      <c r="E122" s="32"/>
      <c r="F122" s="32"/>
      <c r="G122" s="32"/>
      <c r="Q122" s="70"/>
      <c r="R122" s="70"/>
      <c r="S122" s="70"/>
      <c r="V122" s="70"/>
    </row>
    <row r="123" spans="1:22">
      <c r="A123" s="32"/>
      <c r="C123" s="32"/>
      <c r="D123" s="73"/>
      <c r="E123" s="32"/>
      <c r="F123" s="32"/>
      <c r="G123" s="32"/>
      <c r="K123" s="73"/>
      <c r="Q123" s="70"/>
      <c r="R123" s="70"/>
      <c r="S123" s="70"/>
      <c r="V123" s="70"/>
    </row>
    <row r="124" spans="1:22">
      <c r="A124" s="32"/>
      <c r="C124" s="32"/>
      <c r="D124" s="73"/>
      <c r="E124" s="72"/>
      <c r="F124" s="32"/>
      <c r="G124" s="32"/>
      <c r="K124" s="73"/>
      <c r="L124" s="72"/>
      <c r="Q124" s="75"/>
      <c r="R124" s="70"/>
      <c r="S124" s="70"/>
      <c r="V124" s="70"/>
    </row>
    <row r="125" spans="1:22" ht="13">
      <c r="A125" s="32"/>
      <c r="C125" s="32"/>
      <c r="E125" s="32"/>
      <c r="F125" s="32"/>
      <c r="G125" s="32"/>
      <c r="Q125" s="36"/>
      <c r="R125" s="36"/>
      <c r="S125" s="70"/>
      <c r="V125" s="70"/>
    </row>
    <row r="126" spans="1:22">
      <c r="A126" s="32"/>
      <c r="C126" s="32"/>
      <c r="D126" s="73"/>
      <c r="E126" s="32"/>
      <c r="F126" s="32"/>
      <c r="G126" s="32"/>
      <c r="K126" s="73"/>
      <c r="Q126" s="70"/>
      <c r="R126" s="70"/>
      <c r="S126" s="70"/>
      <c r="V126" s="70"/>
    </row>
    <row r="127" spans="1:22">
      <c r="A127" s="32"/>
      <c r="C127" s="32"/>
      <c r="D127" s="73"/>
      <c r="E127" s="72"/>
      <c r="F127" s="32"/>
      <c r="G127" s="32"/>
      <c r="K127" s="73"/>
      <c r="L127" s="72"/>
      <c r="Q127" s="70"/>
      <c r="R127" s="70"/>
      <c r="S127" s="70"/>
      <c r="V127" s="70"/>
    </row>
    <row r="128" spans="1:22">
      <c r="A128" s="32"/>
      <c r="C128" s="32"/>
      <c r="E128" s="32"/>
      <c r="F128" s="32"/>
      <c r="G128" s="32"/>
      <c r="Q128" s="70"/>
      <c r="R128" s="70"/>
      <c r="S128" s="70"/>
      <c r="V128" s="70"/>
    </row>
    <row r="129" spans="1:22">
      <c r="A129" s="32"/>
      <c r="C129" s="32"/>
      <c r="D129" s="73"/>
      <c r="E129" s="32"/>
      <c r="F129" s="32"/>
      <c r="G129" s="32"/>
      <c r="K129" s="73"/>
      <c r="Q129" s="70"/>
      <c r="R129" s="70"/>
      <c r="S129" s="70"/>
      <c r="V129" s="70"/>
    </row>
    <row r="130" spans="1:22">
      <c r="A130" s="32"/>
      <c r="C130" s="32"/>
      <c r="D130" s="73"/>
      <c r="E130" s="72"/>
      <c r="F130" s="32"/>
      <c r="G130" s="32"/>
      <c r="K130" s="73"/>
      <c r="L130" s="72"/>
      <c r="Q130" s="70"/>
      <c r="R130" s="70"/>
      <c r="S130" s="70"/>
      <c r="V130" s="70"/>
    </row>
    <row r="131" spans="1:22">
      <c r="A131" s="32"/>
      <c r="C131" s="32"/>
      <c r="E131" s="32"/>
      <c r="F131" s="32"/>
      <c r="G131" s="32"/>
      <c r="Q131" s="70"/>
      <c r="R131" s="70"/>
      <c r="S131" s="70"/>
      <c r="V131" s="70"/>
    </row>
    <row r="132" spans="1:22">
      <c r="A132" s="32"/>
      <c r="C132" s="32"/>
      <c r="D132" s="73"/>
      <c r="E132" s="32"/>
      <c r="F132" s="32"/>
      <c r="G132" s="32"/>
      <c r="K132" s="73"/>
      <c r="Q132" s="70"/>
      <c r="R132" s="70"/>
      <c r="S132" s="70"/>
      <c r="V132" s="70"/>
    </row>
    <row r="133" spans="1:22">
      <c r="A133" s="32"/>
      <c r="C133" s="32"/>
      <c r="D133" s="73"/>
      <c r="E133" s="72"/>
      <c r="F133" s="32"/>
      <c r="G133" s="32"/>
      <c r="K133" s="73"/>
      <c r="L133" s="72"/>
      <c r="Q133" s="70"/>
      <c r="R133" s="70"/>
      <c r="S133" s="70"/>
      <c r="V133" s="70"/>
    </row>
    <row r="134" spans="1:22" s="71" customFormat="1" ht="13"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9"/>
      <c r="R134" s="39"/>
      <c r="S134" s="39"/>
      <c r="V134" s="39"/>
    </row>
    <row r="135" spans="1:22" ht="13">
      <c r="A135" s="32"/>
      <c r="B135" s="71"/>
      <c r="C135" s="32"/>
      <c r="E135" s="32"/>
      <c r="F135" s="32"/>
      <c r="G135" s="32"/>
    </row>
    <row r="136" spans="1:22">
      <c r="A136" s="32"/>
      <c r="C136" s="73"/>
      <c r="E136" s="32"/>
      <c r="F136" s="32"/>
      <c r="G136" s="73"/>
      <c r="K136" s="73"/>
      <c r="O136" s="73"/>
    </row>
    <row r="137" spans="1:22">
      <c r="A137" s="32"/>
      <c r="C137" s="32"/>
      <c r="E137" s="32"/>
      <c r="F137" s="32"/>
      <c r="G137" s="32"/>
    </row>
    <row r="138" spans="1:22">
      <c r="A138" s="32"/>
      <c r="C138" s="73"/>
      <c r="E138" s="32"/>
      <c r="F138" s="32"/>
      <c r="G138" s="73"/>
      <c r="K138" s="73"/>
      <c r="O138" s="73"/>
    </row>
    <row r="139" spans="1:22">
      <c r="A139" s="32"/>
      <c r="C139" s="32"/>
      <c r="E139" s="32"/>
      <c r="F139" s="32"/>
      <c r="G139" s="32"/>
    </row>
    <row r="140" spans="1:22">
      <c r="A140" s="32"/>
      <c r="C140" s="73"/>
      <c r="E140" s="32"/>
      <c r="F140" s="32"/>
      <c r="G140" s="73"/>
      <c r="K140" s="73"/>
      <c r="O140" s="73"/>
    </row>
    <row r="141" spans="1:22">
      <c r="A141" s="32"/>
      <c r="C141" s="32"/>
      <c r="E141" s="32"/>
      <c r="F141" s="32"/>
      <c r="G141" s="32"/>
    </row>
    <row r="142" spans="1:22">
      <c r="A142" s="32"/>
      <c r="C142" s="73"/>
      <c r="E142" s="32"/>
      <c r="F142" s="32"/>
      <c r="G142" s="73"/>
      <c r="K142" s="73"/>
      <c r="O142" s="73"/>
      <c r="Q142" s="31"/>
    </row>
    <row r="143" spans="1:22">
      <c r="A143" s="32"/>
      <c r="C143" s="32"/>
      <c r="E143" s="32"/>
      <c r="F143" s="32"/>
      <c r="G143" s="32"/>
      <c r="Q143" s="31"/>
    </row>
    <row r="144" spans="1:22">
      <c r="A144" s="32"/>
      <c r="C144" s="73"/>
      <c r="E144" s="32"/>
      <c r="F144" s="32"/>
      <c r="G144" s="73"/>
      <c r="K144" s="73"/>
      <c r="O144" s="73"/>
      <c r="Q144" s="31"/>
    </row>
    <row r="145" spans="1:17">
      <c r="A145" s="32"/>
      <c r="C145" s="32"/>
      <c r="E145" s="32"/>
      <c r="F145" s="32"/>
      <c r="G145" s="32"/>
      <c r="Q145" s="31"/>
    </row>
    <row r="146" spans="1:17">
      <c r="A146" s="32"/>
      <c r="C146" s="73"/>
      <c r="E146" s="32"/>
      <c r="F146" s="32"/>
      <c r="G146" s="73"/>
      <c r="K146" s="73"/>
      <c r="O146" s="73"/>
      <c r="P146" s="31"/>
      <c r="Q146" s="31"/>
    </row>
    <row r="147" spans="1:17">
      <c r="A147" s="32"/>
      <c r="C147" s="32"/>
      <c r="E147" s="32"/>
      <c r="F147" s="32"/>
      <c r="G147" s="32"/>
      <c r="P147" s="31"/>
    </row>
    <row r="148" spans="1:17">
      <c r="A148" s="32"/>
      <c r="C148" s="73"/>
      <c r="E148" s="32"/>
      <c r="F148" s="32"/>
      <c r="G148" s="73"/>
      <c r="K148" s="73"/>
      <c r="O148" s="73"/>
    </row>
    <row r="149" spans="1:17">
      <c r="A149" s="32"/>
      <c r="C149" s="32"/>
      <c r="E149" s="32"/>
      <c r="F149" s="32"/>
      <c r="G149" s="32"/>
    </row>
    <row r="150" spans="1:17">
      <c r="A150" s="32"/>
    </row>
    <row r="151" spans="1:17">
      <c r="A151" s="32"/>
    </row>
    <row r="152" spans="1:17">
      <c r="A152" s="32"/>
    </row>
    <row r="153" spans="1:17">
      <c r="A153" s="32"/>
    </row>
  </sheetData>
  <mergeCells count="8">
    <mergeCell ref="L78:Q82"/>
    <mergeCell ref="B6:G6"/>
    <mergeCell ref="B2:D2"/>
    <mergeCell ref="B77:G77"/>
    <mergeCell ref="B33:G33"/>
    <mergeCell ref="B51:G51"/>
    <mergeCell ref="B60:G60"/>
    <mergeCell ref="B65:G65"/>
  </mergeCells>
  <phoneticPr fontId="8" type="noConversion"/>
  <pageMargins left="0.70866141732283472" right="0.70866141732283472" top="0.59055118110236227" bottom="0.59" header="0.31496062992125984" footer="0.31496062992125984"/>
  <pageSetup paperSize="9" scale="76" fitToHeight="10" orientation="portrait" r:id="rId1"/>
  <rowBreaks count="1" manualBreakCount="1">
    <brk id="76" min="4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1EA42-98E5-44E3-AA50-98377BE4F207}">
  <sheetPr>
    <pageSetUpPr fitToPage="1"/>
  </sheetPr>
  <dimension ref="A2:V142"/>
  <sheetViews>
    <sheetView zoomScale="85" zoomScaleNormal="85" zoomScaleSheetLayoutView="55" workbookViewId="0">
      <pane ySplit="4" topLeftCell="A5" activePane="bottomLeft" state="frozen"/>
      <selection pane="bottomLeft" activeCell="T68" sqref="T68"/>
    </sheetView>
  </sheetViews>
  <sheetFormatPr baseColWidth="10" defaultColWidth="11.453125" defaultRowHeight="12.5"/>
  <cols>
    <col min="1" max="1" width="4" style="31" customWidth="1"/>
    <col min="2" max="2" width="12.453125" style="32" customWidth="1"/>
    <col min="3" max="3" width="7.81640625" style="70" customWidth="1"/>
    <col min="4" max="4" width="57.1796875" style="32" customWidth="1"/>
    <col min="5" max="6" width="11.453125" style="31"/>
    <col min="7" max="7" width="13.453125" style="31" bestFit="1" customWidth="1"/>
    <col min="8" max="8" width="10.81640625" style="32" bestFit="1" customWidth="1"/>
    <col min="9" max="9" width="11.36328125" style="32" customWidth="1"/>
    <col min="10" max="10" width="7.36328125" style="32" customWidth="1"/>
    <col min="11" max="11" width="10" style="32" customWidth="1"/>
    <col min="12" max="12" width="9.54296875" style="32" customWidth="1"/>
    <col min="13" max="13" width="12" style="32" customWidth="1"/>
    <col min="14" max="14" width="14.1796875" style="32" customWidth="1"/>
    <col min="15" max="15" width="13.90625" style="32" bestFit="1" customWidth="1"/>
    <col min="16" max="16" width="11.453125" style="32"/>
    <col min="17" max="17" width="22" style="32" customWidth="1"/>
    <col min="18" max="18" width="2.81640625" style="32" customWidth="1"/>
    <col min="19" max="19" width="11.453125" style="32"/>
    <col min="20" max="20" width="34.81640625" style="32" customWidth="1"/>
    <col min="21" max="21" width="13.1796875" style="32" bestFit="1" customWidth="1"/>
    <col min="22" max="16384" width="11.453125" style="32"/>
  </cols>
  <sheetData>
    <row r="2" spans="1:17" ht="13">
      <c r="B2" s="229" t="s">
        <v>280</v>
      </c>
      <c r="C2" s="229"/>
      <c r="D2" s="229"/>
      <c r="E2" s="40"/>
      <c r="F2" s="40"/>
      <c r="G2" s="98" t="s">
        <v>186</v>
      </c>
    </row>
    <row r="3" spans="1:17">
      <c r="B3" s="34"/>
      <c r="C3" s="33"/>
      <c r="D3" s="34"/>
      <c r="E3" s="35"/>
      <c r="F3" s="35"/>
      <c r="G3" s="35"/>
    </row>
    <row r="4" spans="1:17" s="39" customFormat="1" ht="26">
      <c r="A4" s="36"/>
      <c r="B4" s="37" t="s">
        <v>4</v>
      </c>
      <c r="C4" s="38" t="s">
        <v>94</v>
      </c>
      <c r="D4" s="37" t="s">
        <v>91</v>
      </c>
      <c r="E4" s="37" t="s">
        <v>3</v>
      </c>
      <c r="F4" s="38" t="s">
        <v>92</v>
      </c>
      <c r="G4" s="38" t="s">
        <v>93</v>
      </c>
    </row>
    <row r="5" spans="1:17" s="39" customFormat="1" ht="13">
      <c r="A5" s="36"/>
      <c r="B5" s="40"/>
      <c r="C5" s="40"/>
      <c r="D5" s="40"/>
      <c r="E5" s="40"/>
      <c r="F5" s="40"/>
      <c r="G5" s="40"/>
    </row>
    <row r="6" spans="1:17" ht="13">
      <c r="B6" s="226" t="s">
        <v>159</v>
      </c>
      <c r="C6" s="227"/>
      <c r="D6" s="227"/>
      <c r="E6" s="227"/>
      <c r="F6" s="227"/>
      <c r="G6" s="228"/>
      <c r="I6" s="39"/>
      <c r="J6" s="39"/>
      <c r="K6" s="39"/>
      <c r="L6" s="39"/>
      <c r="M6" s="39"/>
      <c r="N6" s="39"/>
    </row>
    <row r="7" spans="1:17" ht="105.5" customHeight="1">
      <c r="B7" s="4" t="str">
        <f>'Preus Unitaris'!B7</f>
        <v>OC01</v>
      </c>
      <c r="C7" s="4" t="str">
        <f>VLOOKUP(B7,'Preus Unitaris'!$B$6:$F$105,2,FALSE)</f>
        <v>ML</v>
      </c>
      <c r="D7" s="14" t="str">
        <f>VLOOKUP(B7,'Preus Unitaris'!$B$6:$F$105,3,FALSE)</f>
        <v>CANALITZACIÓ EN VORERA INCLOENT SUBMINISTRAMENT I INSTAL·LACIÓ DE 1 TUB DE PE D110 mm DE DOBLE CAPA, LLIS A L'INTERIOR I CORRUGAT A L'EXTERIOR, INCLÒS EXCAVACIÓ EN RASA DE 40 x 76 cm  DE PROFUNDITAT, BASE I PROTECCIÓ DE FORMIGÓ HM20, EN VORERES DE PANOT INCLÒS LA SEVA REPOSICIÓ. TOTALMENT EXECUTADA SEGONS PLEC I D'ACORD AMB LES ORDENANCES MUNICIPALS I INDICACIONS PARTICULARS D'ACEFAT.</v>
      </c>
      <c r="E7" s="222">
        <v>16</v>
      </c>
      <c r="F7" s="222">
        <f>VLOOKUP(B7,'Preus Unitaris'!$B$6:$F$105,4,FALSE)</f>
        <v>79.98</v>
      </c>
      <c r="G7" s="222">
        <f t="shared" ref="G7:G17" si="0">ROUND(F7*E7,2)</f>
        <v>1279.68</v>
      </c>
      <c r="I7" s="39"/>
      <c r="J7" s="39"/>
      <c r="K7" s="39"/>
      <c r="L7" s="39"/>
      <c r="M7" s="39"/>
      <c r="N7" s="39"/>
    </row>
    <row r="8" spans="1:17" ht="107" customHeight="1">
      <c r="A8" s="32"/>
      <c r="B8" s="4" t="str">
        <f>'Preus Unitaris'!B8</f>
        <v>OC02</v>
      </c>
      <c r="C8" s="4" t="str">
        <f>VLOOKUP(B8,'Preus Unitaris'!$B$6:$F$105,2,FALSE)</f>
        <v>ML</v>
      </c>
      <c r="D8" s="14" t="str">
        <f>VLOOKUP(B8,'Preus Unitaris'!$B$6:$F$105,3,FALSE)</f>
        <v>CANALITZACIÓ EN VORERA INCLOENT SUBMINISTRAMENT I INSTAL·LACIÓ DE 2 TUBS DE PE D110 mm DE DOBLE CAPA, LLIS A L'INTERIOR I CORRUGAT A L'EXTERIOR, INCLÒS EXCAVACIÓ EN RASA DE 40 x 76 cm  DE PROFUNDITAT, BASE I PROTECCIÓ DE FORMIGÓ HM20, EN VORERES DE PANOT INCLÒS LA SEVA REPOSICIÓ. TOTALMENT EXECUTADA SEGONS PLEC I D'ACORD AMB LES ORDENANCES MUNICIPALS I INDICACIONS PARTICULARS D'ACEFAT.</v>
      </c>
      <c r="E8" s="222">
        <v>50</v>
      </c>
      <c r="F8" s="222">
        <f>VLOOKUP(B8,'Preus Unitaris'!$B$6:$F$105,4,FALSE)</f>
        <v>81.209999999999994</v>
      </c>
      <c r="G8" s="222">
        <f t="shared" si="0"/>
        <v>4060.5</v>
      </c>
      <c r="I8" s="120"/>
      <c r="J8" s="39"/>
      <c r="K8" s="39"/>
      <c r="L8" s="39"/>
      <c r="M8" s="39"/>
      <c r="N8" s="39"/>
    </row>
    <row r="9" spans="1:17" ht="102.5" customHeight="1">
      <c r="A9" s="32"/>
      <c r="B9" s="4" t="str">
        <f>'Preus Unitaris'!B9</f>
        <v>OC03</v>
      </c>
      <c r="C9" s="4" t="str">
        <f>VLOOKUP(B9,'Preus Unitaris'!$B$6:$F$105,2,FALSE)</f>
        <v>ML</v>
      </c>
      <c r="D9" s="14" t="str">
        <f>VLOOKUP(B9,'Preus Unitaris'!$B$6:$F$105,3,FALSE)</f>
        <v>CANALITZACIÓ EN CALÇADA INCLÒS SUBMINISTRAMENT I INSTAL·LACIÓ DE 4 TUBS DE PE D110 mm DE DOBLE CAPA, LLIS A L'INTERIOR I CORRUGAT A L'EXTERIOR, INCLÒS EXCAVACIÓ EN RASA DE 60 x 80 cm. DE PROFUNDITAT, BASE I PROTECCIÓ DE FORMIGÓ HM30, EN CALÇADES. TOTALMENT EXECUTADA SEGONS PLEC I D'ACORD AMB LES ORDENANCES MUNICIPALS I INDICACIONS PARTICULARS D'ACEFAT.</v>
      </c>
      <c r="E9" s="222">
        <v>25</v>
      </c>
      <c r="F9" s="222">
        <f>VLOOKUP(B9,'Preus Unitaris'!$B$6:$F$105,4,FALSE)</f>
        <v>258.41000000000003</v>
      </c>
      <c r="G9" s="222">
        <f t="shared" si="0"/>
        <v>6460.25</v>
      </c>
      <c r="I9" s="39"/>
      <c r="J9" s="39"/>
      <c r="K9" s="39"/>
      <c r="L9" s="39"/>
      <c r="M9" s="39"/>
      <c r="N9" s="39"/>
    </row>
    <row r="10" spans="1:17" ht="29">
      <c r="A10" s="32"/>
      <c r="B10" s="4" t="str">
        <f>'Preus Unitaris'!B11</f>
        <v>OC05</v>
      </c>
      <c r="C10" s="4" t="str">
        <f>VLOOKUP(B10,'Preus Unitaris'!$B$6:$F$105,2,FALSE)</f>
        <v>ML</v>
      </c>
      <c r="D10" s="14" t="str">
        <f>VLOOKUP(B10,'Preus Unitaris'!$B$6:$F$105,3,FALSE)</f>
        <v>SUPLEMENT PER REALITZACIÓ DE CANALITZACIÓ EN CALÇADA EN FESTIU.</v>
      </c>
      <c r="E10" s="222">
        <f>E9</f>
        <v>25</v>
      </c>
      <c r="F10" s="222">
        <f>VLOOKUP(B10,'Preus Unitaris'!$B$6:$F$105,4,FALSE)</f>
        <v>104.58999999999999</v>
      </c>
      <c r="G10" s="222">
        <f t="shared" si="0"/>
        <v>2614.75</v>
      </c>
      <c r="I10" s="39"/>
      <c r="J10" s="39"/>
      <c r="K10" s="39"/>
      <c r="L10" s="39"/>
      <c r="M10" s="39"/>
      <c r="N10" s="39"/>
    </row>
    <row r="11" spans="1:17" ht="72.5">
      <c r="A11" s="32"/>
      <c r="B11" s="4" t="str">
        <f>'Preus Unitaris'!B14</f>
        <v>OC08</v>
      </c>
      <c r="C11" s="4" t="str">
        <f>VLOOKUP(B11,'Preus Unitaris'!$B$6:$F$105,2,FALSE)</f>
        <v>UT</v>
      </c>
      <c r="D11" s="14" t="str">
        <f>VLOOKUP(B11,'Preus Unitaris'!$B$6:$F$105,3,FALSE)</f>
        <v>FONAMENT DE FORMIGÓ PER A COLUMNA FINS A 2400 mm, AMB DOSIFICACIÓ DE 250 KG/m3, MITJANÇANT UN DAU DE 40 cm. DE COSTAT I 60 cm. DE PROFUNDITAT, REBENT PEÇA ESPECIAL D'ANCORATGE, SENSE INCLOURE AQUESTA, INCLÒS COLZE DE CONNEXIÓ AMB TUBULAR. TOTALMENT EXECUTAT SEGONS PLEC.</v>
      </c>
      <c r="E11" s="222">
        <v>5</v>
      </c>
      <c r="F11" s="222">
        <f>VLOOKUP(B11,'Preus Unitaris'!$B$6:$F$105,4,FALSE)</f>
        <v>142.97999999999999</v>
      </c>
      <c r="G11" s="222">
        <f t="shared" si="0"/>
        <v>714.9</v>
      </c>
      <c r="I11" s="39"/>
      <c r="J11" s="39"/>
      <c r="K11" s="39"/>
      <c r="L11" s="39"/>
      <c r="M11" s="39"/>
      <c r="N11" s="39"/>
    </row>
    <row r="12" spans="1:17" ht="72.5">
      <c r="A12" s="32"/>
      <c r="B12" s="4" t="str">
        <f>'Preus Unitaris'!B16</f>
        <v>OC10</v>
      </c>
      <c r="C12" s="4" t="str">
        <f>VLOOKUP(B12,'Preus Unitaris'!$B$6:$F$105,2,FALSE)</f>
        <v>UT</v>
      </c>
      <c r="D12" s="14" t="str">
        <f>VLOOKUP(B12,'Preus Unitaris'!$B$6:$F$105,3,FALSE)</f>
        <v>PERICÓ DE 60 x 60 cm. PREFABRICAT DE FORMIGÓ O CONSTRUÏT AMB MAONS GERO I FONS DEL MATEIX MATERIAL REBENT EL MARC I LA TAPA CORRESPONENT, INCLOSOS SUBMINISTRAMENT D'AQUESTS. DEMOLICIÓ DE PAVIMENT, EXCAVACIÓ I POSTERIOR REPOSICIÓ. TOTALMENT ACABAT I EXECUTAT SEGONS PLEC.</v>
      </c>
      <c r="E12" s="222">
        <v>5</v>
      </c>
      <c r="F12" s="222">
        <f>VLOOKUP(B12,'Preus Unitaris'!$B$6:$F$105,4,FALSE)</f>
        <v>184.45</v>
      </c>
      <c r="G12" s="222">
        <f t="shared" si="0"/>
        <v>922.25</v>
      </c>
      <c r="I12" s="152"/>
      <c r="J12" s="153"/>
      <c r="K12" s="153"/>
      <c r="L12" s="153"/>
      <c r="M12" s="153"/>
      <c r="N12" s="153"/>
      <c r="O12" s="120"/>
      <c r="P12" s="120"/>
      <c r="Q12" s="120"/>
    </row>
    <row r="13" spans="1:17" ht="14.5">
      <c r="A13" s="32"/>
      <c r="B13" s="4" t="str">
        <f>'Preus Unitaris'!B22</f>
        <v>OC16</v>
      </c>
      <c r="C13" s="4" t="str">
        <f>VLOOKUP(B13,'Preus Unitaris'!$B$6:$F$105,2,FALSE)</f>
        <v>UT</v>
      </c>
      <c r="D13" s="14" t="str">
        <f>VLOOKUP(B13,'Preus Unitaris'!$B$6:$F$105,3,FALSE)</f>
        <v>OBTURACIÓ DE TUBULAR AMB O SENSE CABLES EXISTENTS.</v>
      </c>
      <c r="E13" s="222">
        <v>46</v>
      </c>
      <c r="F13" s="222">
        <f>VLOOKUP(B13,'Preus Unitaris'!$B$6:$F$105,4,FALSE)</f>
        <v>0.62</v>
      </c>
      <c r="G13" s="222">
        <f t="shared" si="0"/>
        <v>28.52</v>
      </c>
      <c r="I13" s="39"/>
      <c r="J13" s="39"/>
      <c r="K13" s="39"/>
      <c r="L13" s="39"/>
      <c r="M13" s="39"/>
      <c r="N13" s="39"/>
    </row>
    <row r="14" spans="1:17" ht="58">
      <c r="A14" s="32"/>
      <c r="B14" s="4" t="str">
        <f>'Preus Unitaris'!B23</f>
        <v>OC17</v>
      </c>
      <c r="C14" s="4" t="str">
        <f>VLOOKUP(B14,'Preus Unitaris'!$B$6:$F$105,2,FALSE)</f>
        <v>UT</v>
      </c>
      <c r="D14" s="14" t="str">
        <f>VLOOKUP(B14,'Preus Unitaris'!$B$6:$F$105,3,FALSE)</f>
        <v>EMBOCADURA DE TUBULARS A PERICÓ REGISTRE EXISTENT, INCLÚS PROTECCIÓ CABLES EXISTENTS, PASSAMURS, SEGELLAT TUBS AMB PARET PERICÓ I ENLLUÏMENT INTERIOR PARET PERICÓ. TOTALMENT EXECUTADA.</v>
      </c>
      <c r="E14" s="222">
        <v>2</v>
      </c>
      <c r="F14" s="222">
        <f>VLOOKUP(B14,'Preus Unitaris'!$B$6:$F$105,4,FALSE)</f>
        <v>59.059999999999995</v>
      </c>
      <c r="G14" s="222">
        <f t="shared" si="0"/>
        <v>118.12</v>
      </c>
      <c r="I14" s="39"/>
      <c r="J14" s="39"/>
      <c r="K14" s="39"/>
      <c r="L14" s="39"/>
      <c r="M14" s="39"/>
      <c r="N14" s="39"/>
    </row>
    <row r="15" spans="1:17" ht="45" customHeight="1">
      <c r="A15" s="32"/>
      <c r="B15" s="4" t="str">
        <f>'Preus Unitaris'!B24</f>
        <v>OC18</v>
      </c>
      <c r="C15" s="4" t="str">
        <f>VLOOKUP(B15,'Preus Unitaris'!$B$6:$F$105,2,FALSE)</f>
        <v>M2</v>
      </c>
      <c r="D15" s="14" t="str">
        <f>VLOOKUP(B15,'Preus Unitaris'!$B$6:$F$105,3,FALSE)</f>
        <v>ARRENCADA I REPOSICIÓ DE LLOSETES DE PANOT DE MORTER COMPRIMIT EN VORERA.  RETIRADA I TRANSPORT DE RUNA A ABOCADOR AUTORITZAT. TOTALMENT EXECUTADA.</v>
      </c>
      <c r="E15" s="222">
        <v>20</v>
      </c>
      <c r="F15" s="222">
        <f>VLOOKUP(B15,'Preus Unitaris'!$B$6:$F$105,4,FALSE)</f>
        <v>107.402</v>
      </c>
      <c r="G15" s="222">
        <f t="shared" si="0"/>
        <v>2148.04</v>
      </c>
      <c r="I15" s="77"/>
      <c r="J15" s="39"/>
      <c r="K15" s="39"/>
      <c r="L15" s="39"/>
      <c r="M15" s="39"/>
      <c r="N15" s="39"/>
    </row>
    <row r="16" spans="1:17" ht="52.75" customHeight="1">
      <c r="A16" s="32"/>
      <c r="B16" s="4" t="str">
        <f>'Preus Unitaris'!B25</f>
        <v>OC19</v>
      </c>
      <c r="C16" s="4" t="str">
        <f>VLOOKUP(B16,'Preus Unitaris'!$B$6:$F$105,2,FALSE)</f>
        <v>M3</v>
      </c>
      <c r="D16" s="14" t="str">
        <f>VLOOKUP(B16,'Preus Unitaris'!$B$6:$F$105,3,FALSE)</f>
        <v>DEMOLICIÓ DE FORMIGÓ AMB MARTELL TRENCADOR, INCLÒS TALL D'ARMADURES AMB SOPLET, RETIRADA I TRANSPORT DE RESIDUS A DEIXALLERIA. TOTALMENT EXECUTADA.</v>
      </c>
      <c r="E16" s="222">
        <v>2</v>
      </c>
      <c r="F16" s="222">
        <f>VLOOKUP(B16,'Preus Unitaris'!$B$6:$F$105,4,FALSE)</f>
        <v>116.58</v>
      </c>
      <c r="G16" s="222">
        <f t="shared" si="0"/>
        <v>233.16</v>
      </c>
      <c r="I16" s="77"/>
      <c r="J16" s="39"/>
      <c r="K16" s="39"/>
      <c r="L16" s="39"/>
      <c r="M16" s="39"/>
      <c r="N16" s="39"/>
    </row>
    <row r="17" spans="1:14" ht="130.5">
      <c r="A17" s="32"/>
      <c r="B17" s="4" t="str">
        <f>'Preus Unitaris'!B26</f>
        <v>OC20</v>
      </c>
      <c r="C17" s="4" t="str">
        <f>VLOOKUP(B17,'Preus Unitaris'!$B$6:$F$105,2,FALSE)</f>
        <v>UT</v>
      </c>
      <c r="D17" s="14" t="str">
        <f>VLOOKUP(B17,'Preus Unitaris'!$B$6:$F$105,3,FALSE)</f>
        <v>REPARACIÓ CANALITZACIÓ VORERA, MITJANÇANT EXCAVACIÓ, SUBMINISTRAMENT I COL·LOCACIÓ TUB DE PE DE DOBLE CAPA, LLIS A L'INTERIOR I COARRUGAT A L'EXTERIOR DEL MATEIX DIÀMETRE QUE L'EXISTENT, MANEGUET D'ACOBLAMENT, PAS DEL CABLE, COL·LOCACIÓ DE MITJA CANYA, LLIGAT AMB FILFERROS I FORMIGONAT DEL CONJUNT I REPOSICIÓ DE PAVIMENT DE PANOT DE LES MATEIXES CARACTERÍSTIQUES A L'EXISTENT, PER A LLARGADES FINS A 2m, INCLÚS RETIRADA I TRANSPORT DE RESIDUS A DEIXALLERIA. TOTALMENT EXECUTADA.</v>
      </c>
      <c r="E17" s="222">
        <v>8</v>
      </c>
      <c r="F17" s="222">
        <f>VLOOKUP(B17,'Preus Unitaris'!$B$6:$F$105,4,FALSE)</f>
        <v>120.58999999999999</v>
      </c>
      <c r="G17" s="222">
        <f t="shared" si="0"/>
        <v>964.72</v>
      </c>
      <c r="I17" s="77"/>
      <c r="J17" s="39"/>
      <c r="K17" s="39"/>
      <c r="L17" s="39"/>
      <c r="M17" s="39"/>
      <c r="N17" s="39"/>
    </row>
    <row r="18" spans="1:14" ht="85" customHeight="1">
      <c r="A18" s="32"/>
      <c r="B18" s="4" t="str">
        <f>'Preus Unitaris'!B27</f>
        <v>OC21</v>
      </c>
      <c r="C18" s="4" t="str">
        <f>VLOOKUP(B18,'Preus Unitaris'!$B$6:$F$105,2,FALSE)</f>
        <v>UT</v>
      </c>
      <c r="D18" s="14" t="str">
        <f>VLOOKUP(B18,'Preus Unitaris'!$B$6:$F$105,3,FALSE)</f>
        <v>CALA LOCALITZACIÓ SERVEIS, MITJANÇANT DEMOLICIÓ PAVIMENTS, EXCAVACIÓ MANUAL I POSTERIOR REBLIMENT I REPOSICIÓ DE PAVIMENT DE LES MATEIXES CARACTERÍSTIQUES A L'EXISTENT, PER A LLARGADES FINS A 2m I FINS A 60cm AMPLADA, INCLÚS RETIRADA I TRANSPORT DE RUNA A ABOCADOR AUTORITZAT. TOTALMENT EXECUTADA.</v>
      </c>
      <c r="E18" s="222">
        <v>4</v>
      </c>
      <c r="F18" s="222">
        <f>VLOOKUP(B18,'Preus Unitaris'!$B$6:$F$105,4,FALSE)</f>
        <v>92.29</v>
      </c>
      <c r="G18" s="222">
        <f t="shared" ref="G18:G26" si="1">ROUND(F18*E18,2)</f>
        <v>369.16</v>
      </c>
      <c r="I18" s="39"/>
      <c r="J18" s="39"/>
      <c r="K18" s="39"/>
      <c r="L18" s="39"/>
      <c r="M18" s="39"/>
      <c r="N18" s="39"/>
    </row>
    <row r="19" spans="1:14" ht="22.5" customHeight="1">
      <c r="A19" s="32"/>
      <c r="B19" s="4" t="str">
        <f>'Preus Unitaris'!B28</f>
        <v>OC22</v>
      </c>
      <c r="C19" s="4" t="str">
        <f>VLOOKUP(B19,'Preus Unitaris'!$B$6:$F$105,2,FALSE)</f>
        <v>ML</v>
      </c>
      <c r="D19" s="14" t="str">
        <f>VLOOKUP(B19,'Preus Unitaris'!$B$6:$F$105,3,FALSE)</f>
        <v>COMPROVACIÓ DE CANALITZACIÓ EXISTENT I PAS DE FIL GUIA</v>
      </c>
      <c r="E19" s="222">
        <v>15</v>
      </c>
      <c r="F19" s="222">
        <f>VLOOKUP(B19,'Preus Unitaris'!$B$6:$F$105,4,FALSE)</f>
        <v>1.2000000000000002</v>
      </c>
      <c r="G19" s="222">
        <f t="shared" si="1"/>
        <v>18</v>
      </c>
      <c r="I19" s="39"/>
      <c r="J19" s="39"/>
      <c r="K19" s="39"/>
      <c r="L19" s="39"/>
      <c r="M19" s="39"/>
      <c r="N19" s="39"/>
    </row>
    <row r="20" spans="1:14" ht="47" customHeight="1">
      <c r="A20" s="32"/>
      <c r="B20" s="4" t="str">
        <f>'Preus Unitaris'!B29</f>
        <v>OC23</v>
      </c>
      <c r="C20" s="4" t="str">
        <f>VLOOKUP(B20,'Preus Unitaris'!$B$6:$F$105,2,FALSE)</f>
        <v>UT</v>
      </c>
      <c r="D20" s="14" t="str">
        <f>VLOOKUP(B20,'Preus Unitaris'!$B$6:$F$105,3,FALSE)</f>
        <v>SUBMINISTRAMENT DE PEDRA DE GRANIT GRIS DE 40x40x23 cm CARES VISTES FLAMEJADES, PER GUAL BARCELONA B-120, INCLOU FORAT PER COLUMNA O BÀCUL SI FOS NECESSARI.</v>
      </c>
      <c r="E20" s="222">
        <v>3</v>
      </c>
      <c r="F20" s="222">
        <f>VLOOKUP(B20,'Preus Unitaris'!$B$6:$F$105,4,FALSE)</f>
        <v>133.19999999999999</v>
      </c>
      <c r="G20" s="222">
        <f t="shared" si="1"/>
        <v>399.6</v>
      </c>
      <c r="I20" s="39"/>
      <c r="J20" s="39"/>
      <c r="K20" s="39"/>
      <c r="L20" s="39"/>
      <c r="M20" s="39"/>
      <c r="N20" s="39"/>
    </row>
    <row r="21" spans="1:14" ht="58">
      <c r="A21" s="32"/>
      <c r="B21" s="4" t="str">
        <f>'Preus Unitaris'!B30</f>
        <v>OC24</v>
      </c>
      <c r="C21" s="4" t="str">
        <f>VLOOKUP(B21,'Preus Unitaris'!$B$6:$F$105,2,FALSE)</f>
        <v>UT</v>
      </c>
      <c r="D21" s="14" t="str">
        <f>VLOOKUP(B21,'Preus Unitaris'!$B$6:$F$105,3,FALSE)</f>
        <v>ARRENCADA I REPOSICIÓ (SENSE SUBMINISTRAMENT) DE PEDRA DE GRANIT GRIS DE 40x40x23 cm CARES VISTES FLAMEJADES, PER GUAL BARCELONA B-120, INCLOU FORAT PER COLUMNA O BÀCUL SI FOS NECESSARI.</v>
      </c>
      <c r="E21" s="222">
        <v>5</v>
      </c>
      <c r="F21" s="222">
        <f>VLOOKUP(B21,'Preus Unitaris'!$B$6:$F$105,4,FALSE)</f>
        <v>25.84</v>
      </c>
      <c r="G21" s="222">
        <f t="shared" si="1"/>
        <v>129.19999999999999</v>
      </c>
      <c r="I21" s="120"/>
      <c r="J21" s="39"/>
      <c r="K21" s="39"/>
      <c r="L21" s="39"/>
      <c r="M21" s="39"/>
      <c r="N21" s="39"/>
    </row>
    <row r="22" spans="1:14" ht="43.5">
      <c r="A22" s="32"/>
      <c r="B22" s="4" t="str">
        <f>'Preus Unitaris'!B31</f>
        <v>OC25</v>
      </c>
      <c r="C22" s="4" t="str">
        <f>VLOOKUP(B22,'Preus Unitaris'!$B$6:$F$105,2,FALSE)</f>
        <v>UT</v>
      </c>
      <c r="D22" s="14" t="str">
        <f>VLOOKUP(B22,'Preus Unitaris'!$B$6:$F$105,3,FALSE)</f>
        <v>SUBMINISTRAMENT DE PEDRA DE GRANIT GRIS DE 40x121,8x6 cm CARES VISTES FLAMEJADES, PER GUAL BARCELONA B-120, INCLOU TALLAT PER PERICÓ SI FOS NECESSARI.</v>
      </c>
      <c r="E22" s="222">
        <v>3</v>
      </c>
      <c r="F22" s="222">
        <f>VLOOKUP(B22,'Preus Unitaris'!$B$6:$F$105,4,FALSE)</f>
        <v>286.10000000000002</v>
      </c>
      <c r="G22" s="222">
        <f t="shared" si="1"/>
        <v>858.3</v>
      </c>
      <c r="I22" s="39"/>
      <c r="J22" s="39"/>
      <c r="K22" s="39"/>
      <c r="L22" s="39"/>
      <c r="M22" s="39"/>
      <c r="N22" s="39"/>
    </row>
    <row r="23" spans="1:14" ht="58">
      <c r="A23" s="32"/>
      <c r="B23" s="4" t="str">
        <f>'Preus Unitaris'!B32</f>
        <v>OC26</v>
      </c>
      <c r="C23" s="4" t="str">
        <f>VLOOKUP(B23,'Preus Unitaris'!$B$6:$F$105,2,FALSE)</f>
        <v>UT</v>
      </c>
      <c r="D23" s="14" t="str">
        <f>VLOOKUP(B23,'Preus Unitaris'!$B$6:$F$105,3,FALSE)</f>
        <v>ARRENCADA I REPOSICIÓ (SENSE SUBMINISTRAMENT) DE PEDRA DE GRANIT GRIS DE 40x121,8x6 cm CARES VISTES FLAMEJADES, PER GUAL BARCELONA B-120, INCLOU TALLAT PER PERICÓ SI FOS NECESSARI.</v>
      </c>
      <c r="E23" s="222">
        <v>8</v>
      </c>
      <c r="F23" s="222">
        <f>VLOOKUP(B23,'Preus Unitaris'!$B$6:$F$105,4,FALSE)</f>
        <v>25.84</v>
      </c>
      <c r="G23" s="222">
        <f t="shared" si="1"/>
        <v>206.72</v>
      </c>
      <c r="I23" s="39"/>
      <c r="J23" s="39"/>
      <c r="K23" s="39"/>
      <c r="L23" s="39"/>
      <c r="M23" s="39"/>
      <c r="N23" s="39"/>
    </row>
    <row r="24" spans="1:14" ht="47" customHeight="1">
      <c r="A24" s="32"/>
      <c r="B24" s="4" t="s">
        <v>306</v>
      </c>
      <c r="C24" s="4" t="str">
        <f>VLOOKUP(B24,'Preus Unitaris'!$B$6:$F$105,2,FALSE)</f>
        <v>UT</v>
      </c>
      <c r="D24" s="14" t="str">
        <f>VLOOKUP(B24,'Preus Unitaris'!$B$6:$F$105,3,FALSE)</f>
        <v>ARRENCADA I REPOSICIÓ (SENSE SUBMINISTRAMENT) DE CONJUNT DE COIXÍ REDUCTOR DE VELOCITAT. TOTALMENT EXECUTADA.</v>
      </c>
      <c r="E24" s="222">
        <v>4</v>
      </c>
      <c r="F24" s="222">
        <f>VLOOKUP(B24,'Preus Unitaris'!$B$6:$F$105,4,FALSE)</f>
        <v>296</v>
      </c>
      <c r="G24" s="222">
        <f t="shared" si="1"/>
        <v>1184</v>
      </c>
      <c r="I24" s="120"/>
      <c r="J24" s="39"/>
      <c r="K24" s="39"/>
      <c r="L24" s="39"/>
      <c r="M24" s="39"/>
      <c r="N24" s="39"/>
    </row>
    <row r="25" spans="1:14" ht="92" customHeight="1">
      <c r="A25" s="32"/>
      <c r="B25" s="4" t="s">
        <v>336</v>
      </c>
      <c r="C25" s="4" t="str">
        <f>VLOOKUP(B25,'Preus Unitaris'!$B$6:$F$105,2,FALSE)</f>
        <v>UT</v>
      </c>
      <c r="D25" s="14" t="str">
        <f>VLOOKUP(B25,'Preus Unitaris'!$B$6:$F$105,3,FALSE)</f>
        <v xml:space="preserve">PERICÓ DE 60 x 60 cm. PREFABRICAT DE FORMIGÓ O CONSTRUÏT AMB MAONS GERO I FONS DEL MATEIX MATERIAL REBENT EL MARC I LA TAPA  CLASSE C-250 PER 25 TONELADES DE CARGA DE ROTURA, CUMPLEIX NORMA EN 124, INCLOSOS SUBMINISTRAMENT D'AQUESTS. DEMOLICIÓ DE PAVIMENT, EXCAVACIÓ I POSTERIOR REPOSICIÓ. TOTALMENT ACABAT I EXECUTAT SEGONS PLEC.     </v>
      </c>
      <c r="E25" s="222">
        <v>1</v>
      </c>
      <c r="F25" s="222">
        <f>VLOOKUP(B25,'Preus Unitaris'!$B$6:$F$105,4,FALSE)</f>
        <v>304.87</v>
      </c>
      <c r="G25" s="222">
        <f t="shared" si="1"/>
        <v>304.87</v>
      </c>
      <c r="I25" s="152"/>
      <c r="J25" s="39"/>
      <c r="K25" s="39"/>
      <c r="L25" s="39"/>
      <c r="M25" s="39"/>
      <c r="N25" s="39"/>
    </row>
    <row r="26" spans="1:14" ht="72.5">
      <c r="A26" s="32"/>
      <c r="B26" s="4" t="str">
        <f>'Preus Unitaris'!B42</f>
        <v>OC36</v>
      </c>
      <c r="C26" s="4" t="str">
        <f>VLOOKUP(B26,'Preus Unitaris'!$B$6:$F$105,2,FALSE)</f>
        <v>PAJ</v>
      </c>
      <c r="D26" s="14" t="str">
        <f>VLOOKUP(B26,'Preus Unitaris'!$B$6:$F$105,3,FALSE)</f>
        <v>PARTIDA ALÇADA A JUSTIFICAR EXCECESSOS D'AMIDAMENT, AJUSTS DE PALETA, IMPREVISTOS DURANT L'EXECUCIÓ DELS TREBALLS D'OBRA CIVIL AMB SERVEIS AFECTATS, ACCESSOS I ELEMENTS DE VENTILACIÓ. CRUÏLLA C/CARDENAL REIG-C/AURORA BERTRANA.</v>
      </c>
      <c r="E26" s="222">
        <v>1</v>
      </c>
      <c r="F26" s="222">
        <f>VLOOKUP(B26,'Preus Unitaris'!$B$6:$F$105,4,FALSE)</f>
        <v>690.44</v>
      </c>
      <c r="G26" s="222">
        <f t="shared" si="1"/>
        <v>690.44</v>
      </c>
      <c r="I26" s="216"/>
      <c r="J26" s="214"/>
      <c r="K26" s="215"/>
      <c r="L26" s="39"/>
      <c r="M26" s="39"/>
      <c r="N26" s="39"/>
    </row>
    <row r="27" spans="1:14" ht="14.5">
      <c r="A27" s="32"/>
      <c r="B27" s="78"/>
      <c r="C27" s="79"/>
      <c r="D27" s="219" t="s">
        <v>266</v>
      </c>
      <c r="E27" s="81"/>
      <c r="F27" s="81"/>
      <c r="G27" s="219">
        <f>SUM(G7:G26)</f>
        <v>23705.18</v>
      </c>
      <c r="I27" s="39"/>
      <c r="J27" s="39"/>
      <c r="K27" s="39"/>
      <c r="L27" s="39"/>
      <c r="M27" s="39"/>
      <c r="N27" s="39"/>
    </row>
    <row r="28" spans="1:14" ht="13">
      <c r="A28" s="32"/>
      <c r="D28" s="95"/>
      <c r="G28" s="96"/>
      <c r="I28" s="39"/>
      <c r="J28" s="39"/>
      <c r="K28" s="39"/>
      <c r="L28" s="39"/>
      <c r="M28" s="39"/>
      <c r="N28" s="39"/>
    </row>
    <row r="29" spans="1:14" ht="13">
      <c r="A29" s="32"/>
      <c r="B29" s="226" t="s">
        <v>22</v>
      </c>
      <c r="C29" s="227"/>
      <c r="D29" s="227"/>
      <c r="E29" s="227"/>
      <c r="F29" s="227"/>
      <c r="G29" s="228"/>
      <c r="I29" s="39"/>
      <c r="J29" s="39"/>
      <c r="K29" s="39"/>
      <c r="L29" s="39"/>
      <c r="M29" s="39"/>
      <c r="N29" s="39"/>
    </row>
    <row r="30" spans="1:14" ht="62.5">
      <c r="A30" s="32"/>
      <c r="B30" s="41" t="str">
        <f>'Preus Unitaris'!B46</f>
        <v>IS02</v>
      </c>
      <c r="C30" s="41" t="str">
        <f>VLOOKUP(B30,'Preus Unitaris'!$B$6:$F$105,2,FALSE)</f>
        <v>UT</v>
      </c>
      <c r="D30" s="42" t="str">
        <f>VLOOKUP(B30,'Preus Unitaris'!$B$6:$F$105,3,FALSE)</f>
        <v>SUBMINISTRAMENT I INSTAL·LACIÓ DE SEMÀFOR PER A VIANANTS Vlnv 12/200 AMB DISPOSITIU PER INVIDENTS I ÒPTIQUES DE TECNOLOGIA LED DE QUALSEVOL COLOR I TIPUS NORMAL, PPC, BICI, BUS, MIXTE, ETC. MODEL CLÀSSIC O BARCELONA AMB ÀNIMA D'ALUMINI.</v>
      </c>
      <c r="E30" s="43">
        <v>6</v>
      </c>
      <c r="F30" s="43">
        <f>VLOOKUP(B30,'Preus Unitaris'!$B$6:$F$105,4,FALSE)</f>
        <v>553.73</v>
      </c>
      <c r="G30" s="43">
        <f t="shared" ref="G30:G38" si="2">ROUND(F30*E30,2)</f>
        <v>3322.38</v>
      </c>
      <c r="I30" s="39"/>
      <c r="J30" s="39"/>
      <c r="K30" s="39"/>
      <c r="L30" s="39"/>
      <c r="M30" s="39"/>
      <c r="N30" s="39"/>
    </row>
    <row r="31" spans="1:14" ht="50">
      <c r="A31" s="32"/>
      <c r="B31" s="41" t="str">
        <f>'Preus Unitaris'!B47</f>
        <v>IS03</v>
      </c>
      <c r="C31" s="41" t="str">
        <f>VLOOKUP(B31,'Preus Unitaris'!$B$6:$F$105,2,FALSE)</f>
        <v>UT</v>
      </c>
      <c r="D31" s="42" t="str">
        <f>VLOOKUP(B31,'Preus Unitaris'!$B$6:$F$105,3,FALSE)</f>
        <v>SUBMINISTRAMENT I INSTAL·LACIÓ DE SEMÀFOR 13/200 AMB ÒPTIQUES DE TECNOLOGIA LED DE QUALSEVOL COLOR I TIPUS NORMAL, BICI, BUS, MIXTE, ETC. MODEL CLÀSSIC O BARCELONA AMB ÀNIMA D'ALUMINI.</v>
      </c>
      <c r="E31" s="43">
        <v>6</v>
      </c>
      <c r="F31" s="43">
        <f>VLOOKUP(B31,'Preus Unitaris'!$B$6:$F$105,4,FALSE)</f>
        <v>861.34999999999991</v>
      </c>
      <c r="G31" s="43">
        <f t="shared" si="2"/>
        <v>5168.1000000000004</v>
      </c>
      <c r="I31" s="39" t="s">
        <v>276</v>
      </c>
      <c r="J31" s="39"/>
      <c r="K31" s="39"/>
      <c r="L31" s="39"/>
      <c r="M31" s="39"/>
      <c r="N31" s="39"/>
    </row>
    <row r="32" spans="1:14" ht="37.5">
      <c r="A32" s="32"/>
      <c r="B32" s="41" t="str">
        <f>'Preus Unitaris'!B48</f>
        <v>IS04</v>
      </c>
      <c r="C32" s="41" t="str">
        <f>VLOOKUP(B32,'Preus Unitaris'!$B$6:$F$105,2,FALSE)</f>
        <v>UT</v>
      </c>
      <c r="D32" s="42" t="str">
        <f>VLOOKUP(B32,'Preus Unitaris'!$B$6:$F$105,3,FALSE)</f>
        <v>SUBMINISTRAMENT I INSTAL·LACIÓ DE SISTEMA PER A INVIDENTS COMPLET AMB ACTUACIÓ PER COMANDAMENT A DISTÀNICA MODEL BARCELONA (CIBERPAS).</v>
      </c>
      <c r="E32" s="43">
        <v>6</v>
      </c>
      <c r="F32" s="43">
        <f>VLOOKUP(B32,'Preus Unitaris'!$B$6:$F$105,4,FALSE)</f>
        <v>153.81</v>
      </c>
      <c r="G32" s="43">
        <f t="shared" si="2"/>
        <v>922.86</v>
      </c>
      <c r="I32" s="39"/>
      <c r="J32" s="39"/>
      <c r="K32" s="39"/>
      <c r="L32" s="39"/>
      <c r="M32" s="39"/>
      <c r="N32" s="39"/>
    </row>
    <row r="33" spans="1:14" ht="25">
      <c r="A33" s="32"/>
      <c r="B33" s="41" t="str">
        <f>'Preus Unitaris'!B52</f>
        <v>IS08</v>
      </c>
      <c r="C33" s="41" t="str">
        <f>VLOOKUP(B33,'Preus Unitaris'!$B$6:$F$105,2,FALSE)</f>
        <v>UT</v>
      </c>
      <c r="D33" s="42" t="str">
        <f>VLOOKUP(B33,'Preus Unitaris'!$B$6:$F$105,3,FALSE)</f>
        <v>SUPLEMENT PER INSTAL·LACIÓ DE SEMÀFOR A ALÇADA SUPERIOR A 4 m.</v>
      </c>
      <c r="E33" s="43">
        <v>0</v>
      </c>
      <c r="F33" s="43">
        <f>VLOOKUP(B33,'Preus Unitaris'!$B$6:$F$105,4,FALSE)</f>
        <v>61.529999999999994</v>
      </c>
      <c r="G33" s="43">
        <f t="shared" si="2"/>
        <v>0</v>
      </c>
      <c r="I33" s="39"/>
      <c r="J33" s="39"/>
      <c r="K33" s="39"/>
      <c r="L33" s="39"/>
      <c r="M33" s="39"/>
      <c r="N33" s="39"/>
    </row>
    <row r="34" spans="1:14" ht="50">
      <c r="A34" s="32"/>
      <c r="B34" s="41" t="str">
        <f>'Preus Unitaris'!B54</f>
        <v>IS10</v>
      </c>
      <c r="C34" s="41" t="str">
        <f>VLOOKUP(B34,'Preus Unitaris'!$B$6:$F$105,2,FALSE)</f>
        <v>UT</v>
      </c>
      <c r="D34" s="42" t="str">
        <f>VLOOKUP(B34,'Preus Unitaris'!$B$6:$F$105,3,FALSE)</f>
        <v>SUBMINISTRAMENT I INSTAL·LACIÓ COLUMNA POLIÈSTER-FIBRA DE VIDRE DE 2,40 m D'ALTURA ÚTIL, 100 mm DE DIÀMETRE AMB UN ESPESSOR NORMAL i 35 cm D'EMPOTRAMENT SENSE INCLOURE PEÇA TAPAJUNTES.</v>
      </c>
      <c r="E34" s="43">
        <v>5</v>
      </c>
      <c r="F34" s="43">
        <f>VLOOKUP(B34,'Preus Unitaris'!$B$6:$F$105,4,FALSE)</f>
        <v>135.35999999999999</v>
      </c>
      <c r="G34" s="43">
        <f t="shared" si="2"/>
        <v>676.8</v>
      </c>
      <c r="I34" s="39"/>
      <c r="J34" s="39"/>
      <c r="K34" s="39"/>
      <c r="L34" s="39"/>
      <c r="M34" s="39"/>
      <c r="N34" s="39"/>
    </row>
    <row r="35" spans="1:14" ht="37.5">
      <c r="A35" s="32"/>
      <c r="B35" s="41" t="str">
        <f>'Preus Unitaris'!B56</f>
        <v>IS12</v>
      </c>
      <c r="C35" s="41" t="str">
        <f>VLOOKUP(B35,'Preus Unitaris'!$B$6:$F$105,2,FALSE)</f>
        <v>UT</v>
      </c>
      <c r="D35" s="42" t="str">
        <f>VLOOKUP(B35,'Preus Unitaris'!$B$6:$F$105,3,FALSE)</f>
        <v>SUBMINISTRAMENT I INSTAL·LACIÓ DE SUPORT DE 150 mm DE SORTINT PER A SUSTENTACIÓ D'UN SEMÀFOR MODEL CLÀSSIC O BARCELONA</v>
      </c>
      <c r="E35" s="43">
        <v>8</v>
      </c>
      <c r="F35" s="43">
        <f>VLOOKUP(B35,'Preus Unitaris'!$B$6:$F$105,4,FALSE)</f>
        <v>43.34</v>
      </c>
      <c r="G35" s="43">
        <f t="shared" si="2"/>
        <v>346.72</v>
      </c>
      <c r="I35" s="39"/>
      <c r="J35" s="39"/>
      <c r="K35" s="39"/>
      <c r="L35" s="39"/>
      <c r="M35" s="39"/>
      <c r="N35" s="39"/>
    </row>
    <row r="36" spans="1:14" ht="37.5">
      <c r="A36" s="32"/>
      <c r="B36" s="41" t="str">
        <f>'Preus Unitaris'!B57</f>
        <v>IS13</v>
      </c>
      <c r="C36" s="41" t="str">
        <f>VLOOKUP(B36,'Preus Unitaris'!$B$6:$F$105,2,FALSE)</f>
        <v>UT</v>
      </c>
      <c r="D36" s="42" t="str">
        <f>VLOOKUP(B36,'Preus Unitaris'!$B$6:$F$105,3,FALSE)</f>
        <v>SUBMINISTRAMENT I INSTAL·LACIÓ DE SUPORT DOBLE PER A SUSTENTACIÓ DE DOS SEMÀFORS MODEL CLÀSSIC O BARCELONA</v>
      </c>
      <c r="E36" s="43">
        <v>1</v>
      </c>
      <c r="F36" s="43">
        <f>VLOOKUP(B36,'Preus Unitaris'!$B$6:$F$105,4,FALSE)</f>
        <v>60.67</v>
      </c>
      <c r="G36" s="43">
        <f t="shared" si="2"/>
        <v>60.67</v>
      </c>
      <c r="I36" s="120"/>
      <c r="J36" s="39"/>
      <c r="K36" s="39"/>
      <c r="L36" s="39"/>
      <c r="M36" s="39"/>
      <c r="N36" s="39"/>
    </row>
    <row r="37" spans="1:14" ht="29" customHeight="1">
      <c r="A37" s="32"/>
      <c r="B37" s="41" t="str">
        <f>'Preus Unitaris'!B59</f>
        <v>IS15</v>
      </c>
      <c r="C37" s="41" t="str">
        <f>VLOOKUP(B37,'Preus Unitaris'!$B$6:$F$105,2,FALSE)</f>
        <v>UT</v>
      </c>
      <c r="D37" s="42" t="str">
        <f>VLOOKUP(B37,'Preus Unitaris'!$B$6:$F$105,3,FALSE)</f>
        <v>SUBMINISTRAMENT I INSTAL·LACIÓ DE CASQUET METÀL·LIC DE SEMÀFOR S9 PER ACOPLAMENT DE SENYALITZACIÓ VERTICAL.</v>
      </c>
      <c r="E37" s="43">
        <v>2</v>
      </c>
      <c r="F37" s="43">
        <f>VLOOKUP(B37,'Preus Unitaris'!$B$6:$F$105,4,FALSE)</f>
        <v>19.829999999999998</v>
      </c>
      <c r="G37" s="43">
        <f t="shared" si="2"/>
        <v>39.659999999999997</v>
      </c>
      <c r="J37" s="39"/>
      <c r="K37" s="39"/>
      <c r="L37" s="39"/>
      <c r="M37" s="39"/>
      <c r="N37" s="39"/>
    </row>
    <row r="38" spans="1:14" ht="43.5" customHeight="1">
      <c r="A38" s="32"/>
      <c r="B38" s="41" t="str">
        <f>'Preus Unitaris'!B63</f>
        <v>IS23</v>
      </c>
      <c r="C38" s="41" t="str">
        <f>VLOOKUP(B38,'Preus Unitaris'!$B$6:$F$105,2,FALSE)</f>
        <v>UT</v>
      </c>
      <c r="D38" s="42" t="str">
        <f>VLOOKUP(B38,'Preus Unitaris'!$B$6:$F$105,3,FALSE)</f>
        <v>SUBMINISTRAMENT I INSTAL·LACIÓ DE COLUMNA D'ACER GALVANITZAT DE 4 m D'ALÇÀRIA ÚTIL I 100 mm DE DIÀMETRE AMB UN GRUIX NORMAL I 60 cm D'EMPOTRAMENT.</v>
      </c>
      <c r="E38" s="43">
        <v>0</v>
      </c>
      <c r="F38" s="43">
        <f>VLOOKUP(B38,'Preus Unitaris'!$B$6:$F$105,4,FALSE)</f>
        <v>223.63199999999998</v>
      </c>
      <c r="G38" s="43">
        <f t="shared" si="2"/>
        <v>0</v>
      </c>
      <c r="J38" s="39"/>
      <c r="K38" s="39"/>
      <c r="L38" s="39"/>
      <c r="M38" s="39"/>
      <c r="N38" s="39"/>
    </row>
    <row r="39" spans="1:14" ht="14.5">
      <c r="A39" s="32"/>
      <c r="B39" s="78"/>
      <c r="C39" s="79"/>
      <c r="D39" s="219" t="s">
        <v>154</v>
      </c>
      <c r="E39" s="81"/>
      <c r="F39" s="81"/>
      <c r="G39" s="219">
        <f>SUM(G30:G38)</f>
        <v>10537.189999999999</v>
      </c>
      <c r="I39" s="39"/>
      <c r="J39" s="39"/>
      <c r="K39" s="39"/>
      <c r="L39" s="39"/>
      <c r="M39" s="39"/>
      <c r="N39" s="39"/>
    </row>
    <row r="40" spans="1:14" ht="13">
      <c r="A40" s="32"/>
      <c r="B40" s="34"/>
      <c r="C40" s="33"/>
      <c r="D40" s="44"/>
      <c r="E40" s="35"/>
      <c r="F40" s="35"/>
      <c r="G40" s="45"/>
      <c r="I40" s="39"/>
      <c r="J40" s="39"/>
      <c r="K40" s="39"/>
      <c r="L40" s="39"/>
      <c r="M40" s="39"/>
      <c r="N40" s="39"/>
    </row>
    <row r="41" spans="1:14" ht="13">
      <c r="A41" s="32"/>
      <c r="B41" s="226" t="s">
        <v>148</v>
      </c>
      <c r="C41" s="227"/>
      <c r="D41" s="227"/>
      <c r="E41" s="227"/>
      <c r="F41" s="227"/>
      <c r="G41" s="228"/>
      <c r="I41" s="39"/>
      <c r="J41" s="39"/>
      <c r="K41" s="39"/>
      <c r="L41" s="39"/>
      <c r="M41" s="39"/>
      <c r="N41" s="39"/>
    </row>
    <row r="42" spans="1:14" ht="50">
      <c r="A42" s="32"/>
      <c r="B42" s="41" t="str">
        <f>'Preus Unitaris'!B67</f>
        <v>CE01</v>
      </c>
      <c r="C42" s="41" t="str">
        <f>VLOOKUP(B42,'Preus Unitaris'!$B$6:$F$105,2,FALSE)</f>
        <v>ML</v>
      </c>
      <c r="D42" s="42" t="str">
        <f>VLOOKUP(B42,'Preus Unitaris'!$B$6:$F$105,3,FALSE)</f>
        <v>SUBMINISTRAMENT I INSTAL·LACIÓ DE CABLE DE CONDUCTOR DE COURE DE 0,6/1 KV, DESIGNACIÓ RV-K, DE SECCIÓ 4x2,5 mm2. INCLÚS MARCAT I ETIQUETAT I QUALSEVOL FEINA PER A LA CORRECTE INSTAL·LACIÓ.</v>
      </c>
      <c r="E42" s="43">
        <v>1267</v>
      </c>
      <c r="F42" s="43">
        <f>VLOOKUP(B42,'Preus Unitaris'!$B$6:$F$105,4,FALSE)</f>
        <v>2.44</v>
      </c>
      <c r="G42" s="43">
        <f>ROUND(F42*E42,2)</f>
        <v>3091.48</v>
      </c>
      <c r="H42" s="39"/>
      <c r="I42" s="70"/>
      <c r="J42" s="70"/>
      <c r="K42" s="39"/>
      <c r="L42" s="39"/>
      <c r="M42" s="39"/>
      <c r="N42" s="39"/>
    </row>
    <row r="43" spans="1:14" ht="50">
      <c r="A43" s="32"/>
      <c r="B43" s="41" t="str">
        <f>'Preus Unitaris'!B68</f>
        <v>CE02</v>
      </c>
      <c r="C43" s="41" t="str">
        <f>VLOOKUP(B43,'Preus Unitaris'!$B$6:$F$105,2,FALSE)</f>
        <v>ML</v>
      </c>
      <c r="D43" s="42" t="str">
        <f>VLOOKUP(B43,'Preus Unitaris'!$B$6:$F$105,3,FALSE)</f>
        <v>SUBMINISTRAMENT I INSTAL·LACIÓ DE CABLE DE CONDUCTOR DE COURE AMB AÏLLAMENT DE PLÀSTIC, DE SECCIÓ 1x6 mm2 PER PRESES DE TERRA. INCLÚS MARCAT I ETIQUETAT I QUALSEVOL FEINA PER A LA CORRECTE INSTAL·LACIÓ.</v>
      </c>
      <c r="E43" s="43">
        <v>0</v>
      </c>
      <c r="F43" s="43">
        <f>VLOOKUP(B43,'Preus Unitaris'!$B$6:$F$105,4,FALSE)</f>
        <v>4.4000000000000004</v>
      </c>
      <c r="G43" s="43">
        <f>ROUND(F43*E43,2)</f>
        <v>0</v>
      </c>
      <c r="H43" s="39"/>
      <c r="I43" s="70"/>
      <c r="J43" s="70"/>
      <c r="K43" s="39"/>
      <c r="L43" s="39"/>
      <c r="M43" s="39"/>
      <c r="N43" s="39"/>
    </row>
    <row r="44" spans="1:14" ht="50">
      <c r="A44" s="32"/>
      <c r="B44" s="41" t="str">
        <f>'Preus Unitaris'!B69</f>
        <v>CE03</v>
      </c>
      <c r="C44" s="41" t="str">
        <f>VLOOKUP(B44,'Preus Unitaris'!$B$6:$F$105,2,FALSE)</f>
        <v>ML</v>
      </c>
      <c r="D44" s="42" t="str">
        <f>VLOOKUP(B44,'Preus Unitaris'!$B$6:$F$105,3,FALSE)</f>
        <v>SUBMINISTRAMENT I INSTAL·LACIÓ DE CABLE DE CONDUCTOR DE COURE EPTAFILAR NU, DE SECCIÓ 1x35 mm2 PER PRESES DE TERRA. INCLÚS MARCAT I ETIQUETAT I QUALSEVOL FEINA PER A LA CORRECTE INSTAL·LACIÓ.</v>
      </c>
      <c r="E44" s="204">
        <v>0</v>
      </c>
      <c r="F44" s="43">
        <f>VLOOKUP(B44,'Preus Unitaris'!$B$6:$F$105,4,FALSE)</f>
        <v>5.51</v>
      </c>
      <c r="G44" s="43">
        <f t="shared" ref="G44:G47" si="3">ROUND(F44*E44,2)</f>
        <v>0</v>
      </c>
      <c r="H44" s="120"/>
      <c r="I44" s="39"/>
      <c r="J44" s="39"/>
      <c r="K44" s="39"/>
      <c r="L44" s="39"/>
      <c r="M44" s="39"/>
      <c r="N44" s="39"/>
    </row>
    <row r="45" spans="1:14" ht="50">
      <c r="A45" s="32"/>
      <c r="B45" s="41" t="str">
        <f>'Preus Unitaris'!B70</f>
        <v>CE04</v>
      </c>
      <c r="C45" s="41" t="str">
        <f>VLOOKUP(B45,'Preus Unitaris'!$B$6:$F$105,2,FALSE)</f>
        <v>ML</v>
      </c>
      <c r="D45" s="42" t="str">
        <f>VLOOKUP(B45,'Preus Unitaris'!$B$6:$F$105,3,FALSE)</f>
        <v>SUBMINISTRAMENT I INSTAL·LACIÓ DE CABLE DE CONDUCTOR DE COURE DE 0,6/1 KV, DESIGNACIÓ RV-K, DE SECCIÓ 3x6 mm2. INCLÚS MARCAT I ETIQUETAT I QUALSEVOL FEINA PER A LA CORRECTE INSTAL·LACIÓ.</v>
      </c>
      <c r="E45" s="204">
        <v>0</v>
      </c>
      <c r="F45" s="43">
        <f>VLOOKUP(B45,'Preus Unitaris'!$B$6:$F$105,4,FALSE)</f>
        <v>4.62</v>
      </c>
      <c r="G45" s="43">
        <f t="shared" si="3"/>
        <v>0</v>
      </c>
      <c r="H45" s="120"/>
      <c r="I45" s="39"/>
      <c r="J45" s="39"/>
      <c r="K45" s="39"/>
      <c r="L45" s="39"/>
      <c r="M45" s="39"/>
      <c r="N45" s="39"/>
    </row>
    <row r="46" spans="1:14" ht="87.5">
      <c r="A46" s="32"/>
      <c r="B46" s="41" t="str">
        <f>'Preus Unitaris'!B71</f>
        <v>CE05</v>
      </c>
      <c r="C46" s="41" t="str">
        <f>VLOOKUP(B46,'Preus Unitaris'!$B$6:$F$105,2,FALSE)</f>
        <v>ML</v>
      </c>
      <c r="D46" s="42" t="str">
        <f>VLOOKUP(B46,'Preus Unitaris'!$B$6:$F$105,3,FALSE)</f>
        <v>SUBMINISTRAMENT I INSTAL·LACIÓ DE CABLE DE CONDUCTOR DE COURE DE 0,6/1 KV, DESIGNACIÓ RV-K, CONSTRUCCIÓ SEGONS NORMA UNE 21123-2, BIPOLAR, DE SECCIÓ 2x10 mm2  AMB COBERTA DEL CABLE DE PVC, CLASSE DE REACCIÓ AL FOC ECA SEGONS LA NORMA UNE-EN 50575 INCLÚS MARCAT I ETIQUETAT I QUALSEVOL FEINA PER A LA CORRECTE INSTAL·LACIÓ EN TUB (P-235).</v>
      </c>
      <c r="E46" s="204">
        <v>0</v>
      </c>
      <c r="F46" s="43">
        <f>VLOOKUP(B46,'Preus Unitaris'!$B$6:$F$105,4,FALSE)</f>
        <v>4.87</v>
      </c>
      <c r="G46" s="43">
        <f t="shared" si="3"/>
        <v>0</v>
      </c>
      <c r="H46" s="120"/>
      <c r="I46" s="39"/>
      <c r="J46" s="39"/>
      <c r="K46" s="39"/>
      <c r="L46" s="39"/>
      <c r="M46" s="36"/>
      <c r="N46" s="39"/>
    </row>
    <row r="47" spans="1:14" ht="100">
      <c r="A47" s="32"/>
      <c r="B47" s="41" t="str">
        <f>'Preus Unitaris'!B72</f>
        <v>CE06</v>
      </c>
      <c r="C47" s="41" t="str">
        <f>VLOOKUP(B47,'Preus Unitaris'!$B$6:$F$105,2,FALSE)</f>
        <v>ML</v>
      </c>
      <c r="D47" s="42" t="str">
        <f>VLOOKUP(B47,'Preus Unitaris'!$B$6:$F$105,3,FALSE)</f>
        <v>SUBMINISTRAMENT I INSTAL·LACIÓ DE CABLE DE CONDUCTOR DE COURE DE TENSIÓ ASSIGNADA INFERIOR O IGUAL A 450/700 V, DESIGNACIÓ H07V-K, CONSTRUCCIÓ SEGONS NORMA UNE-EN 50525-2-31, UNIPOLAR, DE SECCIÓ 1x16 mm2  AMB AILLAMENT DE PVC, CLASSE DE REACCIÓ AL FOC ECA SEGONS LA NORMA UNE-EN 50575 INCLÚS MARCAT I ETIQUETAT I QUALSEVOL FEINA PER A LA CORRECTE INSTAL·LACIÓ EN TUB (P-51).</v>
      </c>
      <c r="E47" s="204">
        <v>0</v>
      </c>
      <c r="F47" s="43">
        <f>VLOOKUP(B47,'Preus Unitaris'!$B$6:$F$105,4,FALSE)</f>
        <v>4.75</v>
      </c>
      <c r="G47" s="43">
        <f t="shared" si="3"/>
        <v>0</v>
      </c>
      <c r="H47" s="120"/>
      <c r="I47" s="205"/>
      <c r="J47" s="39"/>
      <c r="K47" s="39"/>
      <c r="L47" s="39"/>
      <c r="M47" s="39"/>
      <c r="N47" s="39"/>
    </row>
    <row r="48" spans="1:14" ht="14.5">
      <c r="A48" s="32"/>
      <c r="B48" s="78"/>
      <c r="C48" s="79"/>
      <c r="D48" s="219" t="s">
        <v>267</v>
      </c>
      <c r="E48" s="81"/>
      <c r="F48" s="81"/>
      <c r="G48" s="219">
        <f>SUM(G42:G47)</f>
        <v>3091.48</v>
      </c>
      <c r="I48" s="39"/>
      <c r="J48" s="39"/>
      <c r="K48" s="39"/>
      <c r="L48" s="39"/>
      <c r="M48" s="39"/>
      <c r="N48" s="39"/>
    </row>
    <row r="49" spans="1:22" ht="13">
      <c r="A49" s="32"/>
      <c r="B49" s="34"/>
      <c r="C49" s="33"/>
      <c r="D49" s="44"/>
      <c r="E49" s="35"/>
      <c r="F49" s="35"/>
      <c r="G49" s="45"/>
      <c r="I49" s="39"/>
      <c r="J49" s="39"/>
      <c r="K49" s="39"/>
      <c r="L49" s="39"/>
      <c r="M49" s="39"/>
      <c r="N49" s="39"/>
    </row>
    <row r="50" spans="1:22" ht="13">
      <c r="A50" s="32"/>
      <c r="B50" s="226" t="s">
        <v>147</v>
      </c>
      <c r="C50" s="227"/>
      <c r="D50" s="227"/>
      <c r="E50" s="227"/>
      <c r="F50" s="227"/>
      <c r="G50" s="228"/>
      <c r="I50" s="39"/>
      <c r="J50" s="39"/>
      <c r="K50" s="39"/>
      <c r="L50" s="39"/>
      <c r="M50" s="39"/>
      <c r="N50" s="39"/>
    </row>
    <row r="51" spans="1:22" ht="75">
      <c r="A51" s="32"/>
      <c r="B51" s="41" t="str">
        <f>'Preus Unitaris'!B75</f>
        <v>EC01</v>
      </c>
      <c r="C51" s="41" t="str">
        <f>VLOOKUP(B51,'Preus Unitaris'!$B$6:$F$105,2,FALSE)</f>
        <v>UT</v>
      </c>
      <c r="D51" s="42" t="str">
        <f>VLOOKUP(B51,'Preus Unitaris'!$B$6:$F$105,3,FALSE)</f>
        <v>GESTIÓ PER A LA CONTRACTACIÓ D'ESCOMESA ELÈCTRICA PER A CRUÏLLA DE SEMÀFORS I LLUR LEGALITZACIÓ. INCLOU LA CONFECCIÓ DE TOTA LA DOCUMENTACIÓ TÈCNICA NECESSÀRIA, REALITZACIÓ DE TOTES LES GESTIONS I TRÀMITS NECESSARIS FINS A LA CORRECTE LEGALITZACIÓ ELÈCTRICA.</v>
      </c>
      <c r="E51" s="43">
        <v>0</v>
      </c>
      <c r="F51" s="43">
        <f>VLOOKUP(B51,'Preus Unitaris'!$B$6:$F$105,4,FALSE)</f>
        <v>1368.68</v>
      </c>
      <c r="G51" s="43">
        <f>ROUND(F51*E51,2)</f>
        <v>0</v>
      </c>
      <c r="H51" s="205"/>
      <c r="I51" s="39"/>
      <c r="J51" s="39"/>
      <c r="K51" s="39"/>
      <c r="L51" s="39"/>
      <c r="M51" s="39"/>
      <c r="O51" s="205"/>
      <c r="P51" s="39"/>
      <c r="Q51" s="39"/>
      <c r="R51" s="39"/>
      <c r="S51" s="39"/>
    </row>
    <row r="52" spans="1:22" ht="212.5">
      <c r="A52" s="32"/>
      <c r="B52" s="41" t="str">
        <f>'Preus Unitaris'!B76</f>
        <v>EC02</v>
      </c>
      <c r="C52" s="41" t="str">
        <f>VLOOKUP(B52,'Preus Unitaris'!$B$6:$F$105,2,FALSE)</f>
        <v>UT</v>
      </c>
      <c r="D52" s="42" t="str">
        <f>VLOOKUP(B52,'Preus Unitaris'!$B$6:$F$105,3,FALSE)</f>
        <v>ESCOMESA ELÈCTRICA. REALITZACIÓ DE NOVA ESCOMESA EN ENTORN URBÀ. INCLOU:
ARMARI PER ESCOMESA COMPANYIA, PREFABRICAT DSPD-CDU/PEANA I PINTAT, AMB CAIXA DE DISTRIBUCIÓ CDU 400, CANALERA DE 630A I FUSIBLE CUCHILLA BT F CU2/400 A ETU-6303B Gg, AMB CAIXA MÒDUL COMPTADOR PNZ-C2727.
ARMARI PER SORTIDES A CONSUMS, PER INTEMPÈRIE, EN PLANXA D'ACER GALVANITZAT EN CALENT I PINTAT, DE DIMENSIONS APROX. 17300x690x600 mm I DE 1,2 mm DE GRUIX, AMB PLACA DE MUNTATGE, PANY AMB CLAU I ACCESSORIS NECESSARIS (CANALETES, CARRIL DIN, PREMSAESTOPES, FIXACIONS, ...) I PETIT MATERIAL NECESSARI PER A LA CORRECTE EXECUCIÓ. 
INCLOU TOTS ELS TREBALLS (COM FORAT ARMARI CDU, ...) EXCEPTE OBRA CIVIL, RECURSOS (TRANSPORTS CAMIÓ GRUA I MA D'OBRA, ...) I FEINES NECESSÀRIES PER A LA CORRECTE EXECUCIÓ.</v>
      </c>
      <c r="E52" s="43">
        <v>0</v>
      </c>
      <c r="F52" s="43">
        <f>VLOOKUP(B52,'Preus Unitaris'!$B$6:$F$105,4,FALSE)</f>
        <v>4950</v>
      </c>
      <c r="G52" s="43">
        <f>ROUND(F52*E52,2)</f>
        <v>0</v>
      </c>
      <c r="H52" s="205"/>
      <c r="I52" s="39"/>
      <c r="J52" s="39"/>
      <c r="K52" s="39"/>
      <c r="L52" s="39"/>
      <c r="M52" s="39"/>
      <c r="O52" s="205"/>
      <c r="P52" s="39"/>
      <c r="Q52" s="39"/>
      <c r="R52" s="39"/>
      <c r="S52" s="39"/>
      <c r="V52" s="46"/>
    </row>
    <row r="53" spans="1:22" ht="14.5">
      <c r="A53" s="32"/>
      <c r="B53" s="78"/>
      <c r="C53" s="79"/>
      <c r="D53" s="219" t="s">
        <v>27</v>
      </c>
      <c r="E53" s="81"/>
      <c r="F53" s="81"/>
      <c r="G53" s="219">
        <f>SUM(G51:G52)</f>
        <v>0</v>
      </c>
      <c r="I53" s="39"/>
      <c r="J53" s="39"/>
      <c r="K53" s="39"/>
      <c r="L53" s="39"/>
      <c r="M53" s="39"/>
      <c r="N53" s="39"/>
    </row>
    <row r="54" spans="1:22" ht="13">
      <c r="A54" s="32"/>
      <c r="B54" s="34"/>
      <c r="C54" s="33"/>
      <c r="D54" s="44"/>
      <c r="E54" s="35"/>
      <c r="F54" s="35"/>
      <c r="G54" s="45"/>
      <c r="I54" s="39"/>
      <c r="J54" s="39"/>
      <c r="K54" s="39"/>
      <c r="L54" s="39"/>
      <c r="M54" s="39"/>
      <c r="N54" s="39"/>
    </row>
    <row r="55" spans="1:22" ht="13">
      <c r="A55" s="32"/>
      <c r="B55" s="226" t="s">
        <v>21</v>
      </c>
      <c r="C55" s="227"/>
      <c r="D55" s="227"/>
      <c r="E55" s="227"/>
      <c r="F55" s="227"/>
      <c r="G55" s="228"/>
      <c r="I55" s="39"/>
      <c r="J55" s="39"/>
      <c r="K55" s="39"/>
      <c r="L55" s="39"/>
      <c r="M55" s="39"/>
      <c r="N55" s="39"/>
    </row>
    <row r="56" spans="1:22" ht="87.5">
      <c r="A56" s="32"/>
      <c r="B56" s="47" t="str">
        <f>'Preus Unitaris'!B79</f>
        <v>IC01</v>
      </c>
      <c r="C56" s="41" t="str">
        <f>VLOOKUP(B56,'Preus Unitaris'!$B$6:$F$105,2,FALSE)</f>
        <v>UT</v>
      </c>
      <c r="D56" s="42" t="str">
        <f>VLOOKUP(B56,'Preus Unitaris'!$B$6:$F$105,3,FALSE)</f>
        <v>SUBMINISTRAMENT I INSTAL·LACIÓ D'ARMARI EXTERIOR EN PLANXA D'ACER GALVANITZAT EN CALENT I PINTAT, TIPUS SUPLEMENT PER INSTAL·LAR DAMUNT DE L'ARMARI DEL REGULADOR,  INCLOENT APARAMENTA I ACCESORIS NECESSÀRIS PEL SEU CORRECTE FUNCIONAMENT I SISTEMA DE TANCAMENT. SEGONS ESPECIFICACIONS AJUNTAMENT. TOTALMENT EXECUTAT.</v>
      </c>
      <c r="E56" s="43">
        <v>0</v>
      </c>
      <c r="F56" s="43">
        <f>VLOOKUP(B56,'Preus Unitaris'!$B$6:$F$105,4,FALSE)</f>
        <v>704.6</v>
      </c>
      <c r="G56" s="43">
        <f t="shared" ref="G56:G63" si="4">ROUND(F56*E56,2)</f>
        <v>0</v>
      </c>
      <c r="I56" s="39"/>
      <c r="J56" s="39"/>
      <c r="K56" s="39"/>
      <c r="L56" s="39"/>
      <c r="M56" s="39"/>
      <c r="N56" s="39"/>
    </row>
    <row r="57" spans="1:22" ht="37.5">
      <c r="A57" s="32"/>
      <c r="B57" s="41" t="str">
        <f>'Preus Unitaris'!B80</f>
        <v>IC02</v>
      </c>
      <c r="C57" s="41" t="str">
        <f>VLOOKUP(B57,'Preus Unitaris'!$B$6:$F$105,2,FALSE)</f>
        <v>UT</v>
      </c>
      <c r="D57" s="42" t="str">
        <f>VLOOKUP(B57,'Preus Unitaris'!$B$6:$F$105,3,FALSE)</f>
        <v>SUBMINISTRAMENT I INSTAL·LACIÓ D'UN PORT SFP BIFIBRA MONOMODE 1G-LH, COMPATIBLE AMB LA XARXA DE COMUNICACIONS MUNICIPAL</v>
      </c>
      <c r="E57" s="43">
        <v>0</v>
      </c>
      <c r="F57" s="43">
        <f>VLOOKUP(B57,'Preus Unitaris'!$B$6:$F$105,4,FALSE)</f>
        <v>457.31</v>
      </c>
      <c r="G57" s="43">
        <f t="shared" si="4"/>
        <v>0</v>
      </c>
      <c r="I57" s="39"/>
      <c r="J57" s="39"/>
      <c r="K57" s="39"/>
      <c r="L57" s="39"/>
      <c r="M57" s="39"/>
      <c r="N57" s="39"/>
    </row>
    <row r="58" spans="1:22" ht="75">
      <c r="A58" s="32"/>
      <c r="B58" s="41" t="str">
        <f>'Preus Unitaris'!B81</f>
        <v>IC03</v>
      </c>
      <c r="C58" s="41" t="str">
        <f>VLOOKUP(B58,'Preus Unitaris'!$B$6:$F$105,2,FALSE)</f>
        <v>UT</v>
      </c>
      <c r="D58" s="42" t="str">
        <f>VLOOKUP(B58,'Preus Unitaris'!$B$6:$F$105,3,FALSE)</f>
        <v xml:space="preserve">SUBMINISTRAMENT I INSTAL·LACIÓ DE SWITCH DE COMUNICACIONS PER INSTAL·LACIÓ EN ARMARI DE CARRER, HOMOLOGAT PER L'AJUNTAMENT DE BARCELONA - IMI. SWITCH GESTIONABLE AMB 8 PORTS 10/100/1000Base-T + 2 PORTS 100/1000 SFP/RJ45 Combo. INCLOSOS SFP’s DE FIBRA  TN-SFP-LX1-SM GIB I SISTEMA DE MUNTATGE EN RACK. </v>
      </c>
      <c r="E58" s="43">
        <v>0</v>
      </c>
      <c r="F58" s="43">
        <f>VLOOKUP(B58,'Preus Unitaris'!$B$6:$F$105,4,FALSE)</f>
        <v>1064.6300000000001</v>
      </c>
      <c r="G58" s="43">
        <f t="shared" si="4"/>
        <v>0</v>
      </c>
      <c r="I58" s="39"/>
      <c r="J58" s="39"/>
      <c r="K58" s="39"/>
      <c r="L58" s="39"/>
      <c r="M58" s="39"/>
      <c r="N58" s="39"/>
    </row>
    <row r="59" spans="1:22" ht="62.5">
      <c r="A59" s="32"/>
      <c r="B59" s="41" t="str">
        <f>'Preus Unitaris'!B83</f>
        <v>IC05</v>
      </c>
      <c r="C59" s="41" t="str">
        <f>VLOOKUP(B59,'Preus Unitaris'!$B$6:$F$105,2,FALSE)</f>
        <v>ML</v>
      </c>
      <c r="D59" s="42" t="str">
        <f>VLOOKUP(B59,'Preus Unitaris'!$B$6:$F$105,3,FALSE)</f>
        <v>SUBMINISTRAMENT I INSTAL·LACIÓ CABLE DE 24 FO MONOMODE B1.1, SEGONS EN 186000. ARMAT. AMB PROTECCIÓ D'ARAMIDA, ARMADURA METÀL·LICA I COBERTA EXTERIOR DE POLIETILÈ EN COLOR VERMELL I AMB EL LOGOTIP DE L'EXCM. AJUNTAMENT DE BARCELONA.</v>
      </c>
      <c r="E59" s="43">
        <v>0</v>
      </c>
      <c r="F59" s="43">
        <f>VLOOKUP(B59,'Preus Unitaris'!$B$6:$F$105,4,FALSE)</f>
        <v>3.37</v>
      </c>
      <c r="G59" s="43">
        <f t="shared" si="4"/>
        <v>0</v>
      </c>
      <c r="I59" s="76"/>
      <c r="J59" s="39"/>
      <c r="K59" s="39"/>
      <c r="L59" s="39"/>
      <c r="M59" s="39"/>
      <c r="N59" s="39"/>
    </row>
    <row r="60" spans="1:22" ht="37.5">
      <c r="A60" s="32"/>
      <c r="B60" s="41" t="str">
        <f>'Preus Unitaris'!B85</f>
        <v>IC07</v>
      </c>
      <c r="C60" s="41" t="str">
        <f>VLOOKUP(B60,'Preus Unitaris'!$B$6:$F$105,2,FALSE)</f>
        <v>UT</v>
      </c>
      <c r="D60" s="42" t="str">
        <f>VLOOKUP(B60,'Preus Unitaris'!$B$6:$F$105,3,FALSE)</f>
        <v>FUSIÓ EN RECTE DE FINS A 16 FO MONOMODE. INCLOU PIG-TAIL, CONNECTORS I ADAPTADORS, AIXÍ COM LES MESURES DE RETROESPARCIMENT DEL MATEIX.</v>
      </c>
      <c r="E60" s="43">
        <v>0</v>
      </c>
      <c r="F60" s="43">
        <f>VLOOKUP(B60,'Preus Unitaris'!$B$6:$F$105,4,FALSE)</f>
        <v>1433.8</v>
      </c>
      <c r="G60" s="43">
        <f t="shared" si="4"/>
        <v>0</v>
      </c>
      <c r="I60" s="39"/>
      <c r="J60" s="39"/>
      <c r="K60" s="39"/>
      <c r="L60" s="39"/>
      <c r="M60" s="39"/>
      <c r="N60" s="39"/>
    </row>
    <row r="61" spans="1:22" ht="25">
      <c r="A61" s="32"/>
      <c r="B61" s="41" t="str">
        <f>'Preus Unitaris'!B87</f>
        <v>IC09</v>
      </c>
      <c r="C61" s="41" t="str">
        <f>VLOOKUP(B61,'Preus Unitaris'!$B$6:$F$105,2,FALSE)</f>
        <v>UT</v>
      </c>
      <c r="D61" s="42" t="str">
        <f>VLOOKUP(B61,'Preus Unitaris'!$B$6:$F$105,3,FALSE)</f>
        <v>SUBMINISTRAMENT I INSTAL·LACIÓ DE CAIXA REPARTIDORA ÒPTICA OTB-24</v>
      </c>
      <c r="E61" s="43">
        <v>0</v>
      </c>
      <c r="F61" s="43">
        <f>VLOOKUP(B61,'Preus Unitaris'!$B$6:$F$105,4,FALSE)</f>
        <v>374.5</v>
      </c>
      <c r="G61" s="43">
        <f t="shared" si="4"/>
        <v>0</v>
      </c>
      <c r="I61" s="39"/>
      <c r="J61" s="39"/>
      <c r="K61" s="39"/>
      <c r="L61" s="39"/>
      <c r="M61" s="39"/>
      <c r="N61" s="39"/>
    </row>
    <row r="62" spans="1:22" ht="25">
      <c r="A62" s="32"/>
      <c r="B62" s="41" t="str">
        <f>'Preus Unitaris'!B89</f>
        <v>IC11</v>
      </c>
      <c r="C62" s="41" t="str">
        <f>VLOOKUP(B62,'Preus Unitaris'!$B$6:$F$105,2,FALSE)</f>
        <v>UT</v>
      </c>
      <c r="D62" s="42" t="str">
        <f>VLOOKUP(B62,'Preus Unitaris'!$B$6:$F$105,3,FALSE)</f>
        <v>SUBMINISTRAMENT I INSTAL·LACIÓ DE JUMPER DE FO TIPUS DUPLEX MONOMODE FINS A 4 m</v>
      </c>
      <c r="E62" s="43">
        <v>0</v>
      </c>
      <c r="F62" s="43">
        <f>VLOOKUP(B62,'Preus Unitaris'!$B$6:$F$105,4,FALSE)</f>
        <v>100.53999999999999</v>
      </c>
      <c r="G62" s="43">
        <f t="shared" si="4"/>
        <v>0</v>
      </c>
      <c r="I62" s="39"/>
      <c r="J62" s="39"/>
      <c r="K62" s="39"/>
      <c r="L62" s="39"/>
      <c r="M62" s="39"/>
      <c r="N62" s="39"/>
    </row>
    <row r="63" spans="1:22" ht="25">
      <c r="A63" s="32"/>
      <c r="B63" s="41" t="str">
        <f>'Preus Unitaris'!B90</f>
        <v>IC12</v>
      </c>
      <c r="C63" s="41" t="str">
        <f>VLOOKUP(B63,'Preus Unitaris'!$B$6:$F$105,2,FALSE)</f>
        <v>UT</v>
      </c>
      <c r="D63" s="42" t="str">
        <f>VLOOKUP(B63,'Preus Unitaris'!$B$6:$F$105,3,FALSE)</f>
        <v>SUBMINISTRAMENT I INSTAL·LACIÓ DE JUMPER DE COURE RJ45 FINS A 4 m</v>
      </c>
      <c r="E63" s="43">
        <v>0</v>
      </c>
      <c r="F63" s="43">
        <f>VLOOKUP(B63,'Preus Unitaris'!$B$6:$F$105,4,FALSE)</f>
        <v>51.06</v>
      </c>
      <c r="G63" s="43">
        <f t="shared" si="4"/>
        <v>0</v>
      </c>
      <c r="I63" s="39"/>
      <c r="J63" s="39"/>
      <c r="K63" s="39"/>
      <c r="L63" s="39"/>
      <c r="M63" s="39"/>
      <c r="N63" s="39"/>
    </row>
    <row r="64" spans="1:22" ht="37.5">
      <c r="A64" s="32"/>
      <c r="B64" s="41" t="str">
        <f>'Preus Unitaris'!B92</f>
        <v>IC14</v>
      </c>
      <c r="C64" s="41" t="str">
        <f>VLOOKUP(B64,'Preus Unitaris'!$B$6:$F$105,2,FALSE)</f>
        <v>PAJ</v>
      </c>
      <c r="D64" s="42" t="str">
        <f>VLOOKUP(B64,'Preus Unitaris'!$B$6:$F$105,3,FALSE)</f>
        <v>PARTIDA ALÇADA A JUSTIFICAR PELS TREBALLS A REALITZAR PER L'EMPRESA OPERADORA DE LES COMUNICACIONS DE L'IMI, A LA CRUÏLLA CARDENAL REIG-POBLET</v>
      </c>
      <c r="E64" s="43">
        <v>0</v>
      </c>
      <c r="F64" s="43">
        <f>VLOOKUP(B64,'Preus Unitaris'!$B$6:$F$105,4,FALSE)</f>
        <v>18512.84</v>
      </c>
      <c r="G64" s="43">
        <f>ROUND(F64*E64,2)</f>
        <v>0</v>
      </c>
      <c r="I64" s="76"/>
      <c r="J64" s="39"/>
      <c r="K64" s="39"/>
      <c r="L64" s="39"/>
      <c r="M64" s="39"/>
      <c r="N64" s="39"/>
    </row>
    <row r="65" spans="1:20" ht="14.5">
      <c r="A65" s="32"/>
      <c r="B65" s="78"/>
      <c r="C65" s="79"/>
      <c r="D65" s="219" t="s">
        <v>146</v>
      </c>
      <c r="E65" s="81"/>
      <c r="F65" s="81"/>
      <c r="G65" s="219">
        <f>SUM(G56:G64)</f>
        <v>0</v>
      </c>
      <c r="I65" s="39"/>
      <c r="J65" s="39"/>
      <c r="K65" s="39"/>
      <c r="L65" s="39"/>
      <c r="M65" s="39"/>
      <c r="N65" s="39"/>
    </row>
    <row r="66" spans="1:20" ht="13">
      <c r="A66" s="32"/>
      <c r="B66" s="34"/>
      <c r="C66" s="33"/>
      <c r="D66" s="44"/>
      <c r="E66" s="35"/>
      <c r="F66" s="35"/>
      <c r="G66" s="45"/>
      <c r="I66" s="39"/>
      <c r="J66" s="39"/>
      <c r="K66" s="39"/>
      <c r="L66" s="39"/>
      <c r="M66" s="39"/>
      <c r="N66" s="39"/>
    </row>
    <row r="67" spans="1:20" ht="13">
      <c r="A67" s="32"/>
      <c r="B67" s="226" t="s">
        <v>34</v>
      </c>
      <c r="C67" s="227"/>
      <c r="D67" s="227"/>
      <c r="E67" s="227"/>
      <c r="F67" s="227"/>
      <c r="G67" s="228"/>
      <c r="I67" s="39"/>
      <c r="J67" s="39"/>
      <c r="K67" s="39"/>
      <c r="L67" s="39"/>
      <c r="M67" s="39"/>
      <c r="N67" s="39"/>
    </row>
    <row r="68" spans="1:20" ht="70" customHeight="1">
      <c r="A68" s="32"/>
      <c r="B68" s="41" t="str">
        <f>'Preus Unitaris'!B96</f>
        <v>SE01</v>
      </c>
      <c r="C68" s="41" t="str">
        <f>VLOOKUP(B68,'Preus Unitaris'!$B$6:$F$105,2,FALSE)</f>
        <v>M</v>
      </c>
      <c r="D68" s="42" t="str">
        <f>VLOOKUP(B68,'Preus Unitaris'!$B$6:$F$105,3,FALSE)</f>
        <v>PINTAT DE FAIXA DE 10 cm D'AMPLADA SOBRE PAVIMENT, AMB PINTURA TERMOPLÀSTICA EN CALENT I REFLECTANT AMB MICROESFERES DE VIDRE. INCLOU PREMARCATGE I QUALSEVOL FEINA I ELEMENTS AUXILIARS PER A LA CORRECTA REALITZACIÓ DE LA FEINA.</v>
      </c>
      <c r="E68" s="43">
        <f>8+12+10</f>
        <v>30</v>
      </c>
      <c r="F68" s="43">
        <f>VLOOKUP(B68,'Preus Unitaris'!$B$6:$F$105,4,FALSE)</f>
        <v>1.1900000000000002</v>
      </c>
      <c r="G68" s="43">
        <f>ROUND(F68*E68,2)</f>
        <v>35.700000000000003</v>
      </c>
      <c r="L68" s="39"/>
      <c r="M68" s="39"/>
      <c r="N68" s="39"/>
      <c r="T68" s="77"/>
    </row>
    <row r="69" spans="1:20" ht="71" customHeight="1">
      <c r="A69" s="32"/>
      <c r="B69" s="41" t="str">
        <f>'Preus Unitaris'!B97</f>
        <v>SE02</v>
      </c>
      <c r="C69" s="41" t="str">
        <f>VLOOKUP(B69,'Preus Unitaris'!$B$6:$F$105,2,FALSE)</f>
        <v>M</v>
      </c>
      <c r="D69" s="42" t="str">
        <f>VLOOKUP(B69,'Preus Unitaris'!$B$6:$F$105,3,FALSE)</f>
        <v>PINTAT DE FAIXA DE 15 cm D'AMPLADA SOBRE PAVIMENT, AMB PINTURA TERMOPLÀSTICA EN CALENT I REFLECTANT AMB MICROESFERES DE VIDRE. INCLOU PREMARCATGE I QUALSEVOL FEINA I ELEMENTS AUXILIARS PER A LA CORRECTA REALITZACIÓ DE LA FEINA.</v>
      </c>
      <c r="E69" s="43">
        <f>5+10</f>
        <v>15</v>
      </c>
      <c r="F69" s="43">
        <f>VLOOKUP(B69,'Preus Unitaris'!$B$6:$F$105,4,FALSE)</f>
        <v>1.33</v>
      </c>
      <c r="G69" s="43">
        <f t="shared" ref="G69:G76" si="5">ROUND(F69*E69,2)</f>
        <v>19.95</v>
      </c>
      <c r="L69" s="39"/>
      <c r="M69" s="39"/>
      <c r="N69" s="39"/>
    </row>
    <row r="70" spans="1:20" ht="67" customHeight="1">
      <c r="A70" s="32"/>
      <c r="B70" s="41" t="str">
        <f>'Preus Unitaris'!B98</f>
        <v>SE03</v>
      </c>
      <c r="C70" s="41" t="str">
        <f>VLOOKUP(B70,'Preus Unitaris'!$B$6:$F$105,2,FALSE)</f>
        <v>M</v>
      </c>
      <c r="D70" s="42" t="str">
        <f>VLOOKUP(B70,'Preus Unitaris'!$B$6:$F$105,3,FALSE)</f>
        <v>PINTAT DE FAIXA DE 30 cm D'AMPLADA SOBRE PAVIMENT, AMB PINTURA TERMOPLÀSTICA EN CALENT I REFLECTANT AMB MICROESFERES DE VIDRE. INCLOU PREMARCATGE I QUALSEVOL FEINA I ELEMENTS AUXILIARS PER A LA CORRECTA REALITZACIÓ DE LA FEINA.</v>
      </c>
      <c r="E70" s="43">
        <f>5+15</f>
        <v>20</v>
      </c>
      <c r="F70" s="43">
        <f>VLOOKUP(B70,'Preus Unitaris'!$B$6:$F$105,4,FALSE)</f>
        <v>3.0900000000000003</v>
      </c>
      <c r="G70" s="43">
        <f t="shared" si="5"/>
        <v>61.8</v>
      </c>
      <c r="L70" s="39"/>
      <c r="M70" s="39"/>
      <c r="N70" s="39"/>
    </row>
    <row r="71" spans="1:20" ht="71.5" customHeight="1">
      <c r="A71" s="32"/>
      <c r="B71" s="41" t="str">
        <f>'Preus Unitaris'!B99</f>
        <v>SE04</v>
      </c>
      <c r="C71" s="41" t="str">
        <f>VLOOKUP(B71,'Preus Unitaris'!$B$6:$F$105,2,FALSE)</f>
        <v>M</v>
      </c>
      <c r="D71" s="42" t="str">
        <f>VLOOKUP(B71,'Preus Unitaris'!$B$6:$F$105,3,FALSE)</f>
        <v>PINTAT DE FAIXA DE 40 cm D'AMPLADA SOBRE PAVIMENT, AMB PINTURA TERMOPLÀSTICA EN CALENT I REFLECTANT AMB MICROESFERES DE VIDRE. INCLOU PREMARCATGE I QUALSEVOL FEINA I ELEMENTS AUXILIARS PER A LA CORRECTA REALITZACIÓ DE LA FEINA.</v>
      </c>
      <c r="E71" s="43">
        <v>24</v>
      </c>
      <c r="F71" s="43">
        <f>VLOOKUP(B71,'Preus Unitaris'!$B$6:$F$105,4,FALSE)</f>
        <v>4.58</v>
      </c>
      <c r="G71" s="43">
        <f t="shared" si="5"/>
        <v>109.92</v>
      </c>
      <c r="I71" s="39"/>
      <c r="J71" s="39"/>
      <c r="K71" s="39"/>
      <c r="L71" s="39"/>
      <c r="M71" s="39"/>
      <c r="N71" s="39"/>
    </row>
    <row r="72" spans="1:20" ht="100">
      <c r="A72" s="32"/>
      <c r="B72" s="41" t="str">
        <f>'Preus Unitaris'!B100</f>
        <v>SE05</v>
      </c>
      <c r="C72" s="41" t="str">
        <f>VLOOKUP(B72,'Preus Unitaris'!$B$6:$F$105,2,FALSE)</f>
        <v>M2</v>
      </c>
      <c r="D72" s="42" t="str">
        <f>VLOOKUP(B72,'Preus Unitaris'!$B$6:$F$105,3,FALSE)</f>
        <v>PINTAT O REPINTAT/ESBORRAT MANUAL DE 50 cm DE SENYAL DE STOP O CEDIU EL PAS O ZEBRATS, A MÉS DE FLETXES, LLETRES, SÍMBOLS, FRANGES DE VÈRTEXS D'ILLETES, ... SOBRE EL  PAVIMENT, AMB PINTURA DE DOS COMPONENTS EN FRED DE LLARGA DURADA I REFLECTANT AMB MICROESFERES DE VIDRE. INCLOU PREMARCATGE I QUALSEVOL FEINA I ELEMENTS AUXILIARS PER A LA CORRECTE REALITZACIÓ DE LA FEINA.</v>
      </c>
      <c r="E72" s="43">
        <v>40</v>
      </c>
      <c r="F72" s="43">
        <f>VLOOKUP(B72,'Preus Unitaris'!$B$6:$F$105,4,FALSE)</f>
        <v>23.86</v>
      </c>
      <c r="G72" s="43">
        <f t="shared" si="5"/>
        <v>954.4</v>
      </c>
      <c r="I72" s="39"/>
      <c r="J72" s="39"/>
      <c r="K72" s="39"/>
      <c r="L72" s="39"/>
      <c r="M72" s="39"/>
      <c r="N72" s="39"/>
      <c r="T72" s="129"/>
    </row>
    <row r="73" spans="1:20" ht="25">
      <c r="A73" s="32"/>
      <c r="B73" s="41" t="str">
        <f>'Preus Unitaris'!B102</f>
        <v>SE07</v>
      </c>
      <c r="C73" s="41" t="str">
        <f>VLOOKUP(B73,'Preus Unitaris'!$B$6:$F$105,2,FALSE)</f>
        <v>UT</v>
      </c>
      <c r="D73" s="42" t="str">
        <f>VLOOKUP(B73,'Preus Unitaris'!$B$6:$F$105,3,FALSE)</f>
        <v>SUBMINISTRAMENT I INSTAL·LACIÓ DE SENYAL INFORMATIVA INDICACIÓ CARRER, MODEL AJUNTAMENT BARCELONA</v>
      </c>
      <c r="E73" s="43">
        <v>1</v>
      </c>
      <c r="F73" s="43">
        <f>VLOOKUP(B73,'Preus Unitaris'!$B$6:$F$105,4,FALSE)</f>
        <v>93.63</v>
      </c>
      <c r="G73" s="43">
        <f t="shared" si="5"/>
        <v>93.63</v>
      </c>
      <c r="I73" s="39"/>
      <c r="J73" s="39"/>
      <c r="K73" s="39"/>
      <c r="M73" s="39"/>
      <c r="N73" s="39"/>
    </row>
    <row r="74" spans="1:20" ht="34.5" customHeight="1">
      <c r="A74" s="32"/>
      <c r="B74" s="41" t="str">
        <f>'Preus Unitaris'!B104</f>
        <v>SE09</v>
      </c>
      <c r="C74" s="41" t="str">
        <f>VLOOKUP(B74,'Preus Unitaris'!$B$6:$F$105,2,FALSE)</f>
        <v>UT</v>
      </c>
      <c r="D74" s="42" t="str">
        <f>VLOOKUP(B74,'Preus Unitaris'!$B$6:$F$105,3,FALSE)</f>
        <v>RETIRADA I RECOL·LOCACIÓ DE SENYAL VERTICAL, TIPUS INFORMATIVA PAS VIANANTS, PROHIBICIÓ O SIMILAR</v>
      </c>
      <c r="E74" s="43">
        <v>3</v>
      </c>
      <c r="F74" s="43">
        <f>VLOOKUP(B74,'Preus Unitaris'!$B$6:$F$105,4,FALSE)</f>
        <v>48.15</v>
      </c>
      <c r="G74" s="43">
        <f t="shared" si="5"/>
        <v>144.44999999999999</v>
      </c>
      <c r="I74" s="77"/>
      <c r="J74" s="39"/>
      <c r="K74" s="39"/>
      <c r="M74" s="39"/>
      <c r="N74" s="39"/>
    </row>
    <row r="75" spans="1:20" ht="38.5" customHeight="1">
      <c r="A75" s="32"/>
      <c r="B75" s="41" t="str">
        <f>'Preus Unitaris'!B105</f>
        <v>SE10</v>
      </c>
      <c r="C75" s="41" t="str">
        <f>VLOOKUP(B75,'Preus Unitaris'!$B$6:$F$105,2,FALSE)</f>
        <v>PA</v>
      </c>
      <c r="D75" s="42" t="str">
        <f>VLOOKUP(B75,'Preus Unitaris'!$B$6:$F$105,3,FALSE)</f>
        <v>PARTIDA ALÇADA  PER LA DISPONIBILITAT D'EQUIP DE PINTURA VIAL. INCLOU MAQUINÀRIA, TRASLLAT, MÀ D'OBRA I ELEMENTS AUXILIARS PER A LA CORRECTA REALITZACIÓ DE LA FEINA.</v>
      </c>
      <c r="E75" s="43">
        <v>1</v>
      </c>
      <c r="F75" s="43">
        <f>VLOOKUP(B75,'Preus Unitaris'!$B$6:$F$106,4,FALSE)</f>
        <v>1200</v>
      </c>
      <c r="G75" s="43">
        <f t="shared" si="5"/>
        <v>1200</v>
      </c>
      <c r="I75" s="77"/>
      <c r="J75" s="39"/>
      <c r="K75" s="39"/>
      <c r="M75" s="39"/>
      <c r="N75" s="39"/>
    </row>
    <row r="76" spans="1:20" ht="95" customHeight="1">
      <c r="A76" s="32"/>
      <c r="B76" s="41" t="str">
        <f>'Preus Unitaris'!B106</f>
        <v>INV01</v>
      </c>
      <c r="C76" s="41" t="str">
        <f>VLOOKUP(B76,'Preus Unitaris'!$B$6:$F$108,2,FALSE)</f>
        <v>PA</v>
      </c>
      <c r="D76" s="42" t="str">
        <f>VLOOKUP(B76,'Preus Unitaris'!$B$6:$F$108,3,FALSE)</f>
        <v>PARTIDA PER A L'ACTUACIÓ I GESTIÓ D'INVENTARIS DEL DEPARTAMENT D'ESPAI URBÀ (INCLOENT SENYALITZACIÓ HORITZONTAL I VERTICAL, SEMAFORITZACIÓ, PAVIMENTS, MOBILIARI URBÀ I CARTOGRAFIA D'ACORD AMB EL CRITERIS DELS PLECS TÈCNICS CORRESPONENTS I LA BASE CARTOGRÀFICA DE L'AJUNTAMENT DE BARCELONA (P-53) PER OBRES INFERIORS A 1.000m².</v>
      </c>
      <c r="E76" s="43">
        <v>1</v>
      </c>
      <c r="F76" s="43">
        <f>VLOOKUP(B76,'Preus Unitaris'!$B$6:$F$108,4,FALSE)</f>
        <v>550</v>
      </c>
      <c r="G76" s="43">
        <f t="shared" si="5"/>
        <v>550</v>
      </c>
      <c r="H76" s="120"/>
      <c r="I76" s="39"/>
      <c r="J76" s="212"/>
      <c r="K76" s="212"/>
      <c r="L76" s="213"/>
      <c r="M76" s="212"/>
      <c r="N76" s="39"/>
    </row>
    <row r="77" spans="1:20" ht="14.5">
      <c r="A77" s="32"/>
      <c r="B77" s="78"/>
      <c r="C77" s="79"/>
      <c r="D77" s="219" t="s">
        <v>6</v>
      </c>
      <c r="E77" s="81"/>
      <c r="F77" s="81"/>
      <c r="G77" s="219">
        <f>SUM(G68:G76)</f>
        <v>3169.8500000000004</v>
      </c>
      <c r="I77" s="39"/>
      <c r="J77" s="39"/>
      <c r="K77" s="39"/>
      <c r="L77" s="39"/>
      <c r="M77" s="39"/>
      <c r="N77" s="39"/>
    </row>
    <row r="78" spans="1:20" ht="13">
      <c r="A78" s="32"/>
      <c r="B78" s="34"/>
      <c r="C78" s="33"/>
      <c r="D78" s="44"/>
      <c r="E78" s="35"/>
      <c r="F78" s="35"/>
      <c r="G78" s="45"/>
      <c r="I78" s="70"/>
      <c r="J78" s="70"/>
      <c r="K78" s="70"/>
      <c r="L78" s="70"/>
      <c r="M78" s="70"/>
      <c r="N78" s="39"/>
    </row>
    <row r="79" spans="1:20">
      <c r="A79" s="32"/>
      <c r="B79" s="34"/>
      <c r="C79" s="33"/>
      <c r="D79" s="34"/>
      <c r="E79" s="35"/>
      <c r="F79" s="35"/>
      <c r="G79" s="35"/>
      <c r="I79" s="31"/>
      <c r="J79" s="31"/>
      <c r="K79" s="31"/>
      <c r="L79" s="31"/>
    </row>
    <row r="80" spans="1:20" s="120" customFormat="1" ht="20" customHeight="1">
      <c r="B80" s="121"/>
      <c r="C80" s="122"/>
      <c r="D80" s="123" t="s">
        <v>207</v>
      </c>
      <c r="E80" s="124"/>
      <c r="F80" s="125"/>
      <c r="G80" s="126">
        <f>SUM(G6:G79)/2</f>
        <v>40503.699999999997</v>
      </c>
      <c r="I80" s="73"/>
      <c r="J80" s="73"/>
      <c r="K80" s="73"/>
      <c r="L80" s="73"/>
      <c r="M80" s="72"/>
    </row>
    <row r="81" spans="1:21" s="120" customFormat="1" ht="20" customHeight="1">
      <c r="B81" s="121"/>
      <c r="C81" s="122"/>
      <c r="D81" s="102" t="s">
        <v>193</v>
      </c>
      <c r="E81" s="52"/>
      <c r="F81" s="87">
        <v>0.21</v>
      </c>
      <c r="G81" s="53">
        <f>ROUND(G80*F81,2)</f>
        <v>8505.7800000000007</v>
      </c>
    </row>
    <row r="82" spans="1:21" s="120" customFormat="1" ht="20" customHeight="1" thickBot="1">
      <c r="B82" s="121"/>
      <c r="C82" s="122"/>
      <c r="D82" s="88" t="s">
        <v>194</v>
      </c>
      <c r="E82" s="89"/>
      <c r="F82" s="89"/>
      <c r="G82" s="90">
        <f>SUM(G80:G81)</f>
        <v>49009.479999999996</v>
      </c>
    </row>
    <row r="83" spans="1:21" ht="13" thickTop="1">
      <c r="A83" s="32"/>
      <c r="B83" s="34"/>
      <c r="C83" s="33"/>
      <c r="D83" s="34"/>
      <c r="E83" s="35"/>
      <c r="F83" s="35"/>
      <c r="G83" s="35"/>
    </row>
    <row r="84" spans="1:21" ht="13" thickBot="1">
      <c r="A84" s="32"/>
      <c r="B84" s="34"/>
      <c r="C84" s="33"/>
      <c r="D84" s="34"/>
      <c r="E84" s="35"/>
      <c r="F84" s="35"/>
      <c r="G84" s="35"/>
    </row>
    <row r="85" spans="1:21" ht="30" customHeight="1" thickTop="1">
      <c r="A85" s="32"/>
      <c r="B85" s="34"/>
      <c r="C85" s="33"/>
      <c r="D85" s="48" t="s">
        <v>10</v>
      </c>
      <c r="E85" s="49"/>
      <c r="F85" s="49"/>
      <c r="G85" s="50"/>
    </row>
    <row r="86" spans="1:21" ht="30" customHeight="1">
      <c r="A86" s="32"/>
      <c r="B86" s="34"/>
      <c r="C86" s="33"/>
      <c r="D86" s="51" t="str">
        <f>B6</f>
        <v>Obra Civil Cruïlla Semàfors</v>
      </c>
      <c r="E86" s="52"/>
      <c r="F86" s="52"/>
      <c r="G86" s="53">
        <f>G27</f>
        <v>23705.18</v>
      </c>
      <c r="H86" s="120"/>
      <c r="I86" s="120"/>
      <c r="L86" s="73"/>
    </row>
    <row r="87" spans="1:21" ht="30" customHeight="1">
      <c r="A87" s="32"/>
      <c r="B87" s="34"/>
      <c r="C87" s="33"/>
      <c r="D87" s="99" t="str">
        <f>B29</f>
        <v>Instal·lacions Semafòriques</v>
      </c>
      <c r="E87" s="100"/>
      <c r="F87" s="100"/>
      <c r="G87" s="101">
        <f>G39</f>
        <v>10537.189999999999</v>
      </c>
      <c r="H87" s="120"/>
      <c r="I87" s="120"/>
      <c r="L87" s="73"/>
    </row>
    <row r="88" spans="1:21" ht="30" customHeight="1">
      <c r="A88" s="32"/>
      <c r="B88" s="34"/>
      <c r="C88" s="33"/>
      <c r="D88" s="51" t="str">
        <f>B41</f>
        <v>Cablejats Elèctrics</v>
      </c>
      <c r="E88" s="52"/>
      <c r="F88" s="52"/>
      <c r="G88" s="53">
        <f>G48</f>
        <v>3091.48</v>
      </c>
      <c r="H88" s="120"/>
      <c r="I88" s="120"/>
      <c r="L88" s="73"/>
    </row>
    <row r="89" spans="1:21" ht="30" customHeight="1">
      <c r="A89" s="32"/>
      <c r="B89" s="34"/>
      <c r="C89" s="33"/>
      <c r="D89" s="99" t="str">
        <f>B50</f>
        <v>Escomesa Elèctrica</v>
      </c>
      <c r="E89" s="100"/>
      <c r="F89" s="100"/>
      <c r="G89" s="101">
        <f>G53</f>
        <v>0</v>
      </c>
      <c r="H89" s="120"/>
      <c r="I89" s="120"/>
      <c r="L89" s="73"/>
      <c r="P89" s="39"/>
      <c r="Q89" s="39"/>
      <c r="R89" s="39"/>
      <c r="S89" s="39"/>
      <c r="U89" s="39"/>
    </row>
    <row r="90" spans="1:21" ht="30" customHeight="1">
      <c r="A90" s="32"/>
      <c r="B90" s="34"/>
      <c r="C90" s="33"/>
      <c r="D90" s="51" t="str">
        <f>B55</f>
        <v>Instal·lacions Comunicacions</v>
      </c>
      <c r="E90" s="52"/>
      <c r="F90" s="52"/>
      <c r="G90" s="53">
        <f>G65</f>
        <v>0</v>
      </c>
      <c r="H90" s="120"/>
      <c r="I90" s="120"/>
      <c r="L90" s="73"/>
      <c r="P90" s="39"/>
      <c r="Q90" s="39"/>
      <c r="R90" s="39"/>
      <c r="S90" s="39"/>
      <c r="U90" s="39"/>
    </row>
    <row r="91" spans="1:21" ht="30" customHeight="1">
      <c r="A91" s="32"/>
      <c r="B91" s="34"/>
      <c r="C91" s="33"/>
      <c r="D91" s="99" t="str">
        <f>B67</f>
        <v>Senyalització Horitzontal i Vertical</v>
      </c>
      <c r="E91" s="100"/>
      <c r="F91" s="100"/>
      <c r="G91" s="101">
        <f>G77</f>
        <v>3169.8500000000004</v>
      </c>
      <c r="H91" s="120"/>
      <c r="I91" s="120"/>
      <c r="L91" s="73"/>
      <c r="P91" s="36"/>
      <c r="Q91" s="83"/>
      <c r="R91" s="36"/>
      <c r="S91" s="36"/>
    </row>
    <row r="92" spans="1:21" ht="30" customHeight="1">
      <c r="A92" s="32"/>
      <c r="B92" s="34"/>
      <c r="C92" s="33"/>
      <c r="D92" s="91" t="s">
        <v>192</v>
      </c>
      <c r="E92" s="92"/>
      <c r="F92" s="92"/>
      <c r="G92" s="93">
        <f>SUM(G86:G91)</f>
        <v>40503.699999999997</v>
      </c>
      <c r="H92" s="120"/>
      <c r="I92" s="120"/>
      <c r="L92" s="73"/>
      <c r="P92" s="36"/>
      <c r="Q92" s="83"/>
      <c r="R92" s="36"/>
      <c r="S92" s="36"/>
    </row>
    <row r="93" spans="1:21" ht="30" customHeight="1">
      <c r="A93" s="32"/>
      <c r="B93" s="34"/>
      <c r="C93" s="33"/>
      <c r="D93" s="102" t="s">
        <v>193</v>
      </c>
      <c r="E93" s="52"/>
      <c r="F93" s="87">
        <v>0.21</v>
      </c>
      <c r="G93" s="53">
        <f>ROUND(G92*F93,2)</f>
        <v>8505.7800000000007</v>
      </c>
      <c r="I93" s="85"/>
      <c r="L93" s="73"/>
      <c r="P93" s="36"/>
      <c r="Q93" s="83"/>
      <c r="R93" s="36"/>
      <c r="S93" s="36"/>
    </row>
    <row r="94" spans="1:21" ht="30" customHeight="1" thickBot="1">
      <c r="A94" s="32"/>
      <c r="B94" s="34"/>
      <c r="C94" s="33"/>
      <c r="D94" s="88" t="s">
        <v>194</v>
      </c>
      <c r="E94" s="89"/>
      <c r="F94" s="89"/>
      <c r="G94" s="90">
        <f>SUM(G92:G93)</f>
        <v>49009.479999999996</v>
      </c>
      <c r="I94" s="85"/>
      <c r="L94" s="73"/>
      <c r="P94" s="36"/>
      <c r="Q94" s="83"/>
      <c r="R94" s="36"/>
      <c r="S94" s="36"/>
    </row>
    <row r="95" spans="1:21" ht="13" thickTop="1">
      <c r="A95" s="32"/>
      <c r="B95" s="34"/>
      <c r="C95" s="33"/>
      <c r="D95" s="34"/>
      <c r="E95" s="35"/>
      <c r="F95" s="35"/>
      <c r="G95" s="35"/>
      <c r="I95" s="85"/>
      <c r="J95" s="31"/>
      <c r="K95" s="31"/>
      <c r="L95" s="73"/>
      <c r="M95" s="72"/>
      <c r="N95" s="31"/>
      <c r="P95" s="31"/>
      <c r="S95" s="31"/>
    </row>
    <row r="96" spans="1:21">
      <c r="A96" s="32"/>
      <c r="B96" s="34"/>
      <c r="C96" s="33"/>
      <c r="D96" s="34"/>
      <c r="E96" s="35"/>
      <c r="F96" s="35"/>
      <c r="G96" s="35"/>
      <c r="L96" s="73"/>
    </row>
    <row r="97" spans="1:22">
      <c r="A97" s="32"/>
      <c r="B97" s="34"/>
      <c r="C97" s="33"/>
      <c r="D97" s="34"/>
      <c r="E97" s="35"/>
      <c r="F97" s="35"/>
      <c r="G97" s="35"/>
      <c r="L97" s="73"/>
      <c r="M97" s="72"/>
    </row>
    <row r="98" spans="1:22" ht="13" thickBot="1">
      <c r="A98" s="32"/>
      <c r="B98" s="34"/>
      <c r="C98" s="33"/>
      <c r="D98" s="34"/>
      <c r="E98" s="35"/>
      <c r="F98" s="35"/>
      <c r="G98" s="35"/>
    </row>
    <row r="99" spans="1:22" ht="13">
      <c r="A99" s="32"/>
      <c r="B99" s="54" t="s">
        <v>31</v>
      </c>
      <c r="C99" s="55"/>
      <c r="D99" s="56" t="s">
        <v>151</v>
      </c>
      <c r="E99" s="57"/>
      <c r="F99" s="57"/>
      <c r="G99" s="58"/>
    </row>
    <row r="100" spans="1:22">
      <c r="A100" s="32"/>
      <c r="B100" s="59"/>
      <c r="C100" s="60"/>
      <c r="D100" s="61" t="s">
        <v>33</v>
      </c>
      <c r="E100" s="62"/>
      <c r="F100" s="62"/>
      <c r="G100" s="63"/>
      <c r="N100" s="31"/>
      <c r="O100" s="69"/>
    </row>
    <row r="101" spans="1:22" ht="13" thickBot="1">
      <c r="A101" s="32"/>
      <c r="B101" s="64"/>
      <c r="C101" s="65"/>
      <c r="D101" s="66" t="s">
        <v>32</v>
      </c>
      <c r="E101" s="67"/>
      <c r="F101" s="67"/>
      <c r="G101" s="68"/>
      <c r="N101" s="31"/>
      <c r="O101" s="69"/>
    </row>
    <row r="102" spans="1:22">
      <c r="A102" s="32"/>
    </row>
    <row r="103" spans="1:22">
      <c r="A103" s="32"/>
      <c r="Q103" s="70"/>
      <c r="R103" s="70"/>
      <c r="S103" s="70"/>
      <c r="V103" s="70"/>
    </row>
    <row r="104" spans="1:22">
      <c r="A104" s="32"/>
      <c r="P104" s="70"/>
      <c r="Q104" s="70"/>
      <c r="R104" s="70"/>
      <c r="S104" s="70"/>
      <c r="V104" s="75"/>
    </row>
    <row r="105" spans="1:22">
      <c r="A105" s="32"/>
      <c r="P105" s="70"/>
      <c r="Q105" s="70"/>
      <c r="R105" s="70"/>
      <c r="S105" s="70"/>
      <c r="V105" s="75"/>
    </row>
    <row r="106" spans="1:22">
      <c r="A106" s="32"/>
      <c r="P106" s="70"/>
      <c r="Q106" s="70"/>
      <c r="R106" s="70"/>
      <c r="S106" s="70"/>
      <c r="V106" s="75"/>
    </row>
    <row r="107" spans="1:22">
      <c r="A107" s="32"/>
      <c r="P107" s="70"/>
      <c r="Q107" s="70"/>
      <c r="R107" s="70"/>
      <c r="S107" s="70"/>
      <c r="V107" s="70"/>
    </row>
    <row r="108" spans="1:22">
      <c r="A108" s="32"/>
      <c r="P108" s="70"/>
      <c r="Q108" s="70"/>
      <c r="R108" s="70"/>
      <c r="S108" s="70"/>
      <c r="V108" s="70"/>
    </row>
    <row r="109" spans="1:22">
      <c r="A109" s="32"/>
      <c r="P109" s="70"/>
      <c r="Q109" s="70"/>
      <c r="R109" s="70"/>
      <c r="S109" s="70"/>
      <c r="V109" s="70"/>
    </row>
    <row r="110" spans="1:22">
      <c r="A110" s="32"/>
      <c r="P110" s="70"/>
      <c r="Q110" s="70"/>
      <c r="R110" s="70"/>
      <c r="S110" s="70"/>
      <c r="V110" s="70"/>
    </row>
    <row r="111" spans="1:22">
      <c r="A111" s="32"/>
      <c r="P111" s="70"/>
      <c r="Q111" s="70"/>
      <c r="R111" s="70"/>
      <c r="S111" s="70"/>
      <c r="V111" s="70"/>
    </row>
    <row r="112" spans="1:22">
      <c r="A112" s="32"/>
      <c r="P112" s="70"/>
      <c r="Q112" s="70"/>
      <c r="R112" s="70"/>
      <c r="S112" s="70"/>
      <c r="V112" s="70"/>
    </row>
    <row r="113" spans="1:22">
      <c r="A113" s="32"/>
      <c r="P113" s="70"/>
      <c r="Q113" s="75"/>
      <c r="R113" s="70"/>
      <c r="S113" s="70"/>
      <c r="V113" s="70"/>
    </row>
    <row r="114" spans="1:22" ht="13">
      <c r="A114" s="32"/>
      <c r="P114" s="70"/>
      <c r="Q114" s="36"/>
      <c r="R114" s="36"/>
      <c r="S114" s="70"/>
      <c r="V114" s="70"/>
    </row>
    <row r="115" spans="1:22">
      <c r="A115" s="32"/>
      <c r="P115" s="70"/>
      <c r="Q115" s="70"/>
      <c r="R115" s="70"/>
      <c r="S115" s="70"/>
      <c r="V115" s="70"/>
    </row>
    <row r="116" spans="1:22">
      <c r="A116" s="32"/>
      <c r="P116" s="70"/>
      <c r="Q116" s="70"/>
      <c r="R116" s="70"/>
      <c r="S116" s="70"/>
      <c r="V116" s="70"/>
    </row>
    <row r="117" spans="1:22">
      <c r="A117" s="32"/>
      <c r="P117" s="70"/>
      <c r="Q117" s="70"/>
      <c r="R117" s="70"/>
      <c r="S117" s="70"/>
      <c r="V117" s="70"/>
    </row>
    <row r="118" spans="1:22">
      <c r="A118" s="32"/>
      <c r="P118" s="70"/>
      <c r="Q118" s="70"/>
      <c r="R118" s="70"/>
      <c r="S118" s="70"/>
      <c r="V118" s="70"/>
    </row>
    <row r="119" spans="1:22">
      <c r="A119" s="32"/>
      <c r="P119" s="70"/>
      <c r="Q119" s="70"/>
      <c r="R119" s="70"/>
      <c r="S119" s="70"/>
      <c r="V119" s="70"/>
    </row>
    <row r="120" spans="1:22">
      <c r="A120" s="32"/>
      <c r="P120" s="70"/>
      <c r="Q120" s="70"/>
      <c r="R120" s="70"/>
      <c r="S120" s="70"/>
      <c r="V120" s="70"/>
    </row>
    <row r="121" spans="1:22">
      <c r="A121" s="32"/>
      <c r="P121" s="70"/>
      <c r="Q121" s="70"/>
      <c r="R121" s="70"/>
      <c r="S121" s="70"/>
      <c r="V121" s="70"/>
    </row>
    <row r="122" spans="1:22">
      <c r="A122" s="32"/>
      <c r="P122" s="70"/>
      <c r="Q122" s="70"/>
      <c r="R122" s="70"/>
      <c r="S122" s="70"/>
      <c r="V122" s="70"/>
    </row>
    <row r="123" spans="1:22" s="71" customFormat="1" ht="13">
      <c r="B123" s="32"/>
      <c r="C123" s="70"/>
      <c r="D123" s="32"/>
      <c r="E123" s="31"/>
      <c r="F123" s="31"/>
      <c r="G123" s="31"/>
      <c r="H123" s="32"/>
      <c r="I123" s="32"/>
      <c r="J123" s="32"/>
      <c r="K123" s="32"/>
      <c r="L123" s="32"/>
      <c r="M123" s="32"/>
      <c r="N123" s="32"/>
      <c r="O123" s="32"/>
      <c r="P123" s="70"/>
      <c r="Q123" s="39"/>
      <c r="R123" s="39"/>
      <c r="S123" s="39"/>
      <c r="V123" s="39"/>
    </row>
    <row r="124" spans="1:22" ht="13">
      <c r="A124" s="32"/>
      <c r="P124" s="39"/>
    </row>
    <row r="125" spans="1:22">
      <c r="A125" s="32"/>
    </row>
    <row r="126" spans="1:22">
      <c r="A126" s="32"/>
    </row>
    <row r="127" spans="1:22">
      <c r="A127" s="32"/>
    </row>
    <row r="128" spans="1:22">
      <c r="A128" s="32"/>
    </row>
    <row r="129" spans="1:17">
      <c r="A129" s="32"/>
    </row>
    <row r="130" spans="1:17">
      <c r="A130" s="32"/>
    </row>
    <row r="131" spans="1:17">
      <c r="A131" s="32"/>
      <c r="Q131" s="31"/>
    </row>
    <row r="132" spans="1:17">
      <c r="A132" s="32"/>
      <c r="Q132" s="31"/>
    </row>
    <row r="133" spans="1:17">
      <c r="A133" s="32"/>
      <c r="Q133" s="31"/>
    </row>
    <row r="134" spans="1:17">
      <c r="A134" s="32"/>
      <c r="Q134" s="31"/>
    </row>
    <row r="135" spans="1:17">
      <c r="A135" s="32"/>
      <c r="P135" s="31"/>
      <c r="Q135" s="31"/>
    </row>
    <row r="136" spans="1:17">
      <c r="A136" s="32"/>
      <c r="P136" s="31"/>
    </row>
    <row r="137" spans="1:17">
      <c r="A137" s="32"/>
    </row>
    <row r="138" spans="1:17">
      <c r="A138" s="32"/>
    </row>
    <row r="139" spans="1:17">
      <c r="A139" s="32"/>
    </row>
    <row r="140" spans="1:17">
      <c r="A140" s="32"/>
    </row>
    <row r="141" spans="1:17">
      <c r="A141" s="32"/>
    </row>
    <row r="142" spans="1:17">
      <c r="A142" s="32"/>
    </row>
  </sheetData>
  <mergeCells count="7">
    <mergeCell ref="B55:G55"/>
    <mergeCell ref="B67:G67"/>
    <mergeCell ref="B50:G50"/>
    <mergeCell ref="B2:D2"/>
    <mergeCell ref="B6:G6"/>
    <mergeCell ref="B29:G29"/>
    <mergeCell ref="B41:G41"/>
  </mergeCells>
  <phoneticPr fontId="8" type="noConversion"/>
  <pageMargins left="0.70866141732283472" right="0.70866141732283472" top="0.59055118110236227" bottom="0.59" header="0.31496062992125984" footer="0.31496062992125984"/>
  <pageSetup paperSize="9" scale="76" fitToHeight="10" orientation="portrait" r:id="rId1"/>
  <rowBreaks count="1" manualBreakCount="1">
    <brk id="66" min="4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EB493-74E3-4558-B2F3-DB820171470F}">
  <dimension ref="B1:N29"/>
  <sheetViews>
    <sheetView showGridLines="0" zoomScaleNormal="100" workbookViewId="0">
      <selection activeCell="O2" sqref="O2"/>
    </sheetView>
  </sheetViews>
  <sheetFormatPr baseColWidth="10" defaultColWidth="8.81640625" defaultRowHeight="14.5"/>
  <cols>
    <col min="2" max="2" width="10.6328125" customWidth="1"/>
    <col min="4" max="4" width="47.36328125" customWidth="1"/>
    <col min="8" max="8" width="9.54296875" style="109" bestFit="1" customWidth="1"/>
    <col min="9" max="9" width="8.81640625" style="109"/>
    <col min="10" max="12" width="0" hidden="1" customWidth="1"/>
  </cols>
  <sheetData>
    <row r="1" spans="2:14" ht="15" thickBot="1"/>
    <row r="2" spans="2:14" ht="24.5" thickBot="1">
      <c r="B2" s="103" t="s">
        <v>221</v>
      </c>
      <c r="C2" s="104" t="s">
        <v>222</v>
      </c>
      <c r="D2" s="104" t="s">
        <v>223</v>
      </c>
      <c r="E2" s="104" t="s">
        <v>224</v>
      </c>
      <c r="F2" s="104" t="s">
        <v>0</v>
      </c>
      <c r="G2" s="104" t="s">
        <v>225</v>
      </c>
      <c r="H2" s="110" t="s">
        <v>226</v>
      </c>
      <c r="J2" s="127">
        <v>7.0000000000000007E-2</v>
      </c>
      <c r="N2" s="108" t="s">
        <v>224</v>
      </c>
    </row>
    <row r="3" spans="2:14" ht="23" thickTop="1" thickBot="1">
      <c r="B3" s="114" t="s">
        <v>227</v>
      </c>
      <c r="C3" s="105" t="s">
        <v>0</v>
      </c>
      <c r="D3" s="115" t="s">
        <v>228</v>
      </c>
      <c r="E3" s="157">
        <f>K3</f>
        <v>22.91</v>
      </c>
      <c r="F3" s="105">
        <v>2</v>
      </c>
      <c r="G3" s="105">
        <v>12</v>
      </c>
      <c r="H3" s="111">
        <f>ROUND(E3*F3*G3,2)</f>
        <v>549.84</v>
      </c>
      <c r="J3">
        <f>ROUND(N3*$J$2,2)</f>
        <v>1.5</v>
      </c>
      <c r="K3" s="97">
        <f>J3+N3</f>
        <v>22.91</v>
      </c>
      <c r="N3" s="108">
        <v>21.41</v>
      </c>
    </row>
    <row r="4" spans="2:14" ht="33.5" thickBot="1">
      <c r="B4" s="117" t="s">
        <v>229</v>
      </c>
      <c r="C4" s="107" t="s">
        <v>0</v>
      </c>
      <c r="D4" s="118" t="s">
        <v>247</v>
      </c>
      <c r="E4" s="157">
        <f>K4</f>
        <v>3.0000000000000004</v>
      </c>
      <c r="F4" s="107">
        <v>6</v>
      </c>
      <c r="G4" s="107">
        <v>12</v>
      </c>
      <c r="H4" s="112">
        <f t="shared" ref="H4:H14" si="0">ROUND(E4*F4*G4,2)</f>
        <v>216</v>
      </c>
      <c r="J4">
        <f t="shared" ref="J4:J14" si="1">ROUND(N4*$J$2,2)</f>
        <v>0.2</v>
      </c>
      <c r="K4" s="97">
        <f t="shared" ref="K4:K14" si="2">J4+N4</f>
        <v>3.0000000000000004</v>
      </c>
      <c r="N4" s="108">
        <v>2.8000000000000003</v>
      </c>
    </row>
    <row r="5" spans="2:14" ht="33.5" thickBot="1">
      <c r="B5" s="114" t="s">
        <v>230</v>
      </c>
      <c r="C5" s="105" t="s">
        <v>0</v>
      </c>
      <c r="D5" s="116" t="s">
        <v>231</v>
      </c>
      <c r="E5" s="157">
        <f t="shared" ref="E5:E14" si="3">K5</f>
        <v>8.35</v>
      </c>
      <c r="F5" s="105">
        <v>2</v>
      </c>
      <c r="G5" s="105">
        <v>12</v>
      </c>
      <c r="H5" s="111">
        <f t="shared" si="0"/>
        <v>200.4</v>
      </c>
      <c r="J5">
        <f t="shared" si="1"/>
        <v>0.55000000000000004</v>
      </c>
      <c r="K5" s="97">
        <f t="shared" si="2"/>
        <v>8.35</v>
      </c>
      <c r="N5" s="108">
        <v>7.8</v>
      </c>
    </row>
    <row r="6" spans="2:14" ht="33.5" thickBot="1">
      <c r="B6" s="117" t="s">
        <v>232</v>
      </c>
      <c r="C6" s="107" t="s">
        <v>0</v>
      </c>
      <c r="D6" s="118" t="s">
        <v>245</v>
      </c>
      <c r="E6" s="157">
        <f t="shared" si="3"/>
        <v>0.35000000000000003</v>
      </c>
      <c r="F6" s="107">
        <v>14</v>
      </c>
      <c r="G6" s="107">
        <v>12</v>
      </c>
      <c r="H6" s="112">
        <f t="shared" si="0"/>
        <v>58.8</v>
      </c>
      <c r="J6">
        <f t="shared" si="1"/>
        <v>0.02</v>
      </c>
      <c r="K6" s="97">
        <f t="shared" si="2"/>
        <v>0.35000000000000003</v>
      </c>
      <c r="N6" s="108">
        <v>0.33</v>
      </c>
    </row>
    <row r="7" spans="2:14" ht="33.5" thickBot="1">
      <c r="B7" s="117" t="s">
        <v>233</v>
      </c>
      <c r="C7" s="107" t="s">
        <v>0</v>
      </c>
      <c r="D7" s="118" t="s">
        <v>246</v>
      </c>
      <c r="E7" s="157">
        <f t="shared" si="3"/>
        <v>0.70000000000000007</v>
      </c>
      <c r="F7" s="107">
        <v>3</v>
      </c>
      <c r="G7" s="107">
        <v>12</v>
      </c>
      <c r="H7" s="112">
        <f t="shared" si="0"/>
        <v>25.2</v>
      </c>
      <c r="J7">
        <f t="shared" si="1"/>
        <v>0.05</v>
      </c>
      <c r="K7" s="97">
        <f t="shared" si="2"/>
        <v>0.70000000000000007</v>
      </c>
      <c r="N7" s="108">
        <v>0.65</v>
      </c>
    </row>
    <row r="8" spans="2:14" ht="44.5" thickBot="1">
      <c r="B8" s="114" t="s">
        <v>234</v>
      </c>
      <c r="C8" s="105" t="s">
        <v>0</v>
      </c>
      <c r="D8" s="116" t="s">
        <v>235</v>
      </c>
      <c r="E8" s="157">
        <f t="shared" si="3"/>
        <v>0.88000000000000012</v>
      </c>
      <c r="F8" s="105">
        <v>2</v>
      </c>
      <c r="G8" s="105">
        <v>12</v>
      </c>
      <c r="H8" s="111">
        <f t="shared" si="0"/>
        <v>21.12</v>
      </c>
      <c r="J8">
        <f t="shared" si="1"/>
        <v>0.06</v>
      </c>
      <c r="K8" s="97">
        <f t="shared" si="2"/>
        <v>0.88000000000000012</v>
      </c>
      <c r="N8" s="108">
        <v>0.82000000000000006</v>
      </c>
    </row>
    <row r="9" spans="2:14" ht="44.5" thickBot="1">
      <c r="B9" s="114" t="s">
        <v>236</v>
      </c>
      <c r="C9" s="105" t="s">
        <v>0</v>
      </c>
      <c r="D9" s="116" t="s">
        <v>237</v>
      </c>
      <c r="E9" s="157">
        <f t="shared" si="3"/>
        <v>2.0499999999999998</v>
      </c>
      <c r="F9" s="105">
        <v>18</v>
      </c>
      <c r="G9" s="105">
        <v>12</v>
      </c>
      <c r="H9" s="111">
        <f t="shared" si="0"/>
        <v>442.8</v>
      </c>
      <c r="J9">
        <f t="shared" si="1"/>
        <v>0.13</v>
      </c>
      <c r="K9" s="97">
        <f t="shared" si="2"/>
        <v>2.0499999999999998</v>
      </c>
      <c r="N9" s="108">
        <v>1.92</v>
      </c>
    </row>
    <row r="10" spans="2:14" ht="44.5" thickBot="1">
      <c r="B10" s="114" t="s">
        <v>238</v>
      </c>
      <c r="C10" s="105" t="s">
        <v>0</v>
      </c>
      <c r="D10" s="116" t="s">
        <v>239</v>
      </c>
      <c r="E10" s="157">
        <f t="shared" si="3"/>
        <v>2.93</v>
      </c>
      <c r="F10" s="105">
        <v>19</v>
      </c>
      <c r="G10" s="105">
        <v>12</v>
      </c>
      <c r="H10" s="111">
        <f t="shared" si="0"/>
        <v>668.04</v>
      </c>
      <c r="J10">
        <f t="shared" si="1"/>
        <v>0.19</v>
      </c>
      <c r="K10" s="97">
        <f t="shared" si="2"/>
        <v>2.93</v>
      </c>
      <c r="N10" s="108">
        <v>2.74</v>
      </c>
    </row>
    <row r="11" spans="2:14" ht="33.5" thickBot="1">
      <c r="B11" s="117" t="s">
        <v>248</v>
      </c>
      <c r="C11" s="107" t="s">
        <v>0</v>
      </c>
      <c r="D11" s="119" t="s">
        <v>249</v>
      </c>
      <c r="E11" s="157">
        <f t="shared" si="3"/>
        <v>0.97</v>
      </c>
      <c r="F11" s="107">
        <f>F9</f>
        <v>18</v>
      </c>
      <c r="G11" s="107">
        <v>12</v>
      </c>
      <c r="H11" s="112">
        <f t="shared" si="0"/>
        <v>209.52</v>
      </c>
      <c r="J11">
        <f t="shared" si="1"/>
        <v>0.06</v>
      </c>
      <c r="K11" s="97">
        <f t="shared" si="2"/>
        <v>0.97</v>
      </c>
      <c r="N11" s="108">
        <v>0.90999999999999992</v>
      </c>
    </row>
    <row r="12" spans="2:14" ht="33.5" thickBot="1">
      <c r="B12" s="117" t="s">
        <v>268</v>
      </c>
      <c r="C12" s="107" t="s">
        <v>0</v>
      </c>
      <c r="D12" s="119" t="s">
        <v>269</v>
      </c>
      <c r="E12" s="157">
        <f t="shared" si="3"/>
        <v>2.92</v>
      </c>
      <c r="F12" s="107">
        <v>3</v>
      </c>
      <c r="G12" s="107">
        <v>12</v>
      </c>
      <c r="H12" s="112">
        <f t="shared" si="0"/>
        <v>105.12</v>
      </c>
      <c r="J12">
        <f t="shared" si="1"/>
        <v>0.19</v>
      </c>
      <c r="K12" s="97">
        <f t="shared" si="2"/>
        <v>2.92</v>
      </c>
      <c r="N12" s="108">
        <v>2.73</v>
      </c>
    </row>
    <row r="13" spans="2:14" ht="33.5" thickBot="1">
      <c r="B13" s="117" t="s">
        <v>240</v>
      </c>
      <c r="C13" s="107" t="s">
        <v>9</v>
      </c>
      <c r="D13" s="118" t="s">
        <v>244</v>
      </c>
      <c r="E13" s="157">
        <f t="shared" si="3"/>
        <v>2.92</v>
      </c>
      <c r="F13" s="107">
        <v>0.49</v>
      </c>
      <c r="G13" s="107">
        <v>12</v>
      </c>
      <c r="H13" s="112">
        <f t="shared" si="0"/>
        <v>17.170000000000002</v>
      </c>
      <c r="J13">
        <f t="shared" si="1"/>
        <v>0.19</v>
      </c>
      <c r="K13" s="97">
        <f t="shared" si="2"/>
        <v>2.92</v>
      </c>
      <c r="N13" s="108">
        <v>2.73</v>
      </c>
    </row>
    <row r="14" spans="2:14" ht="33.5" thickBot="1">
      <c r="B14" s="114" t="s">
        <v>241</v>
      </c>
      <c r="C14" s="105" t="s">
        <v>9</v>
      </c>
      <c r="D14" s="116" t="s">
        <v>242</v>
      </c>
      <c r="E14" s="157">
        <f t="shared" si="3"/>
        <v>2.33</v>
      </c>
      <c r="F14" s="105">
        <v>2.36</v>
      </c>
      <c r="G14" s="105">
        <v>12</v>
      </c>
      <c r="H14" s="111">
        <f t="shared" si="0"/>
        <v>65.989999999999995</v>
      </c>
      <c r="J14">
        <f t="shared" si="1"/>
        <v>0.15</v>
      </c>
      <c r="K14" s="97">
        <f t="shared" si="2"/>
        <v>2.33</v>
      </c>
      <c r="N14" s="158">
        <v>2.1800000000000002</v>
      </c>
    </row>
    <row r="15" spans="2:14" ht="15" thickBot="1">
      <c r="B15" s="231" t="s">
        <v>243</v>
      </c>
      <c r="C15" s="232"/>
      <c r="D15" s="232"/>
      <c r="E15" s="232"/>
      <c r="F15" s="232"/>
      <c r="G15" s="233"/>
      <c r="H15" s="113">
        <f>SUM(H3:H14)</f>
        <v>2579.9999999999995</v>
      </c>
    </row>
    <row r="17" spans="2:14" ht="15" thickBot="1"/>
    <row r="18" spans="2:14" ht="24.5" thickBot="1">
      <c r="B18" s="103" t="s">
        <v>221</v>
      </c>
      <c r="C18" s="104" t="s">
        <v>222</v>
      </c>
      <c r="D18" s="104" t="s">
        <v>223</v>
      </c>
      <c r="E18" s="104" t="s">
        <v>224</v>
      </c>
      <c r="F18" s="104" t="s">
        <v>0</v>
      </c>
      <c r="G18" s="104" t="s">
        <v>225</v>
      </c>
      <c r="H18" s="104" t="s">
        <v>226</v>
      </c>
      <c r="N18" s="108" t="s">
        <v>224</v>
      </c>
    </row>
    <row r="19" spans="2:14" ht="23" thickTop="1" thickBot="1">
      <c r="B19" s="114" t="s">
        <v>250</v>
      </c>
      <c r="C19" s="105" t="s">
        <v>0</v>
      </c>
      <c r="D19" s="115" t="s">
        <v>251</v>
      </c>
      <c r="E19" s="111">
        <f t="shared" ref="E19:E25" si="4">K19</f>
        <v>114.12</v>
      </c>
      <c r="F19" s="105">
        <v>2</v>
      </c>
      <c r="G19" s="105">
        <v>2</v>
      </c>
      <c r="H19" s="111">
        <f t="shared" ref="H19:H25" si="5">ROUND(E19*F19*G19,2)</f>
        <v>456.48</v>
      </c>
      <c r="J19">
        <f t="shared" ref="J19:J25" si="6">ROUND(N19*$J$2,2)</f>
        <v>7.47</v>
      </c>
      <c r="K19" s="97">
        <f t="shared" ref="K19:K25" si="7">J19+N19</f>
        <v>114.12</v>
      </c>
      <c r="N19" s="108">
        <v>106.65</v>
      </c>
    </row>
    <row r="20" spans="2:14" ht="33.5" thickBot="1">
      <c r="B20" s="114" t="s">
        <v>252</v>
      </c>
      <c r="C20" s="105" t="s">
        <v>0</v>
      </c>
      <c r="D20" s="116" t="s">
        <v>253</v>
      </c>
      <c r="E20" s="111">
        <f t="shared" si="4"/>
        <v>73.5</v>
      </c>
      <c r="F20" s="105">
        <v>2</v>
      </c>
      <c r="G20" s="105">
        <v>2</v>
      </c>
      <c r="H20" s="111">
        <f t="shared" si="5"/>
        <v>294</v>
      </c>
      <c r="J20">
        <f t="shared" si="6"/>
        <v>4.8099999999999996</v>
      </c>
      <c r="K20" s="97">
        <f t="shared" si="7"/>
        <v>73.5</v>
      </c>
      <c r="N20" s="108">
        <v>68.69</v>
      </c>
    </row>
    <row r="21" spans="2:14" ht="33.5" thickBot="1">
      <c r="B21" s="117" t="s">
        <v>254</v>
      </c>
      <c r="C21" s="105" t="s">
        <v>0</v>
      </c>
      <c r="D21" s="118" t="s">
        <v>263</v>
      </c>
      <c r="E21" s="111">
        <f t="shared" si="4"/>
        <v>3.6900000000000004</v>
      </c>
      <c r="F21" s="107">
        <v>83</v>
      </c>
      <c r="G21" s="107">
        <v>1</v>
      </c>
      <c r="H21" s="111">
        <f t="shared" si="5"/>
        <v>306.27</v>
      </c>
      <c r="J21">
        <f t="shared" si="6"/>
        <v>0.24</v>
      </c>
      <c r="K21" s="97">
        <f t="shared" si="7"/>
        <v>3.6900000000000004</v>
      </c>
      <c r="N21" s="108">
        <v>3.45</v>
      </c>
    </row>
    <row r="22" spans="2:14" ht="33.5" thickBot="1">
      <c r="B22" s="117" t="s">
        <v>255</v>
      </c>
      <c r="C22" s="105" t="s">
        <v>0</v>
      </c>
      <c r="D22" s="118" t="s">
        <v>262</v>
      </c>
      <c r="E22" s="111">
        <f t="shared" si="4"/>
        <v>12.74</v>
      </c>
      <c r="F22" s="107">
        <v>12</v>
      </c>
      <c r="G22" s="107">
        <v>1</v>
      </c>
      <c r="H22" s="111">
        <f t="shared" si="5"/>
        <v>152.88</v>
      </c>
      <c r="J22">
        <f t="shared" si="6"/>
        <v>0.83</v>
      </c>
      <c r="K22" s="97">
        <f t="shared" si="7"/>
        <v>12.74</v>
      </c>
      <c r="N22" s="108">
        <v>11.91</v>
      </c>
    </row>
    <row r="23" spans="2:14" ht="44.5" thickBot="1">
      <c r="B23" s="114" t="s">
        <v>256</v>
      </c>
      <c r="C23" s="105" t="s">
        <v>0</v>
      </c>
      <c r="D23" s="116" t="s">
        <v>257</v>
      </c>
      <c r="E23" s="111">
        <f t="shared" si="4"/>
        <v>3.5500000000000003</v>
      </c>
      <c r="F23" s="105">
        <v>18</v>
      </c>
      <c r="G23" s="105">
        <v>1</v>
      </c>
      <c r="H23" s="111">
        <f t="shared" si="5"/>
        <v>63.9</v>
      </c>
      <c r="J23">
        <f t="shared" si="6"/>
        <v>0.23</v>
      </c>
      <c r="K23" s="97">
        <f t="shared" si="7"/>
        <v>3.5500000000000003</v>
      </c>
      <c r="N23" s="108">
        <v>3.3200000000000003</v>
      </c>
    </row>
    <row r="24" spans="2:14" ht="33.5" thickBot="1">
      <c r="B24" s="117" t="s">
        <v>258</v>
      </c>
      <c r="C24" s="105" t="s">
        <v>0</v>
      </c>
      <c r="D24" s="118" t="s">
        <v>264</v>
      </c>
      <c r="E24" s="111">
        <f t="shared" si="4"/>
        <v>239.48</v>
      </c>
      <c r="F24" s="107">
        <v>3</v>
      </c>
      <c r="G24" s="107">
        <v>0.25</v>
      </c>
      <c r="H24" s="111">
        <f t="shared" si="5"/>
        <v>179.61</v>
      </c>
      <c r="J24">
        <f t="shared" si="6"/>
        <v>15.67</v>
      </c>
      <c r="K24" s="97">
        <f t="shared" si="7"/>
        <v>239.48</v>
      </c>
      <c r="N24" s="108">
        <v>223.81</v>
      </c>
    </row>
    <row r="25" spans="2:14" ht="22.5" thickBot="1">
      <c r="B25" s="114" t="s">
        <v>259</v>
      </c>
      <c r="C25" s="105" t="s">
        <v>0</v>
      </c>
      <c r="D25" s="115" t="s">
        <v>260</v>
      </c>
      <c r="E25" s="111">
        <f t="shared" si="4"/>
        <v>210.37</v>
      </c>
      <c r="F25" s="105">
        <v>6</v>
      </c>
      <c r="G25" s="105">
        <v>0.25</v>
      </c>
      <c r="H25" s="111">
        <f t="shared" si="5"/>
        <v>315.56</v>
      </c>
      <c r="J25">
        <f t="shared" si="6"/>
        <v>13.76</v>
      </c>
      <c r="K25" s="97">
        <f t="shared" si="7"/>
        <v>210.37</v>
      </c>
      <c r="N25" s="158">
        <v>196.61</v>
      </c>
    </row>
    <row r="26" spans="2:14" ht="15" thickBot="1">
      <c r="B26" s="231" t="s">
        <v>261</v>
      </c>
      <c r="C26" s="232"/>
      <c r="D26" s="232"/>
      <c r="E26" s="232"/>
      <c r="F26" s="232"/>
      <c r="G26" s="233"/>
      <c r="H26" s="106">
        <f>SUM(H19:H25)</f>
        <v>1768.7000000000003</v>
      </c>
    </row>
    <row r="28" spans="2:14" ht="15" thickBot="1"/>
    <row r="29" spans="2:14" ht="25" customHeight="1" thickBot="1">
      <c r="B29" s="231" t="s">
        <v>265</v>
      </c>
      <c r="C29" s="232"/>
      <c r="D29" s="232"/>
      <c r="E29" s="232"/>
      <c r="F29" s="232"/>
      <c r="G29" s="233"/>
      <c r="H29" s="130">
        <f>H15+H26</f>
        <v>4348.7</v>
      </c>
    </row>
  </sheetData>
  <mergeCells count="3">
    <mergeCell ref="B15:G15"/>
    <mergeCell ref="B26:G26"/>
    <mergeCell ref="B29:G2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H29"/>
  <sheetViews>
    <sheetView zoomScale="98" zoomScaleNormal="98" workbookViewId="0">
      <selection activeCell="K9" sqref="K9"/>
    </sheetView>
  </sheetViews>
  <sheetFormatPr baseColWidth="10" defaultColWidth="11.453125" defaultRowHeight="14.25" customHeight="1"/>
  <cols>
    <col min="1" max="1" width="4.90625" style="27" customWidth="1"/>
    <col min="2" max="3" width="11.453125" style="27"/>
    <col min="4" max="4" width="38.1796875" style="27" customWidth="1"/>
    <col min="5" max="5" width="11.453125" style="27"/>
    <col min="6" max="6" width="6.36328125" style="27" hidden="1" customWidth="1"/>
    <col min="7" max="9" width="11.453125" style="27"/>
    <col min="10" max="10" width="15.81640625" style="27" customWidth="1"/>
    <col min="11" max="11" width="11.453125" style="27"/>
    <col min="12" max="12" width="2.54296875" style="27" customWidth="1"/>
    <col min="13" max="16384" width="11.453125" style="27"/>
  </cols>
  <sheetData>
    <row r="1" spans="2:8" ht="14.25" customHeight="1" thickBot="1"/>
    <row r="2" spans="2:8" ht="24.75" customHeight="1" thickBot="1">
      <c r="B2" s="236" t="s">
        <v>96</v>
      </c>
      <c r="C2" s="236"/>
      <c r="D2" s="236"/>
      <c r="E2" s="236"/>
      <c r="F2" s="236"/>
      <c r="G2" s="236"/>
      <c r="H2" s="236"/>
    </row>
    <row r="3" spans="2:8" ht="14.25" customHeight="1" thickBot="1">
      <c r="B3" s="237" t="s">
        <v>97</v>
      </c>
      <c r="C3" s="237" t="s">
        <v>98</v>
      </c>
      <c r="D3" s="238" t="s">
        <v>99</v>
      </c>
      <c r="E3" s="237" t="s">
        <v>2</v>
      </c>
      <c r="F3" s="206" t="s">
        <v>215</v>
      </c>
      <c r="G3" s="237" t="s">
        <v>100</v>
      </c>
      <c r="H3" s="237" t="s">
        <v>101</v>
      </c>
    </row>
    <row r="4" spans="2:8" ht="14.25" customHeight="1" thickBot="1">
      <c r="B4" s="237"/>
      <c r="C4" s="237"/>
      <c r="D4" s="238"/>
      <c r="E4" s="237"/>
      <c r="F4" s="206">
        <v>2</v>
      </c>
      <c r="G4" s="237"/>
      <c r="H4" s="237"/>
    </row>
    <row r="5" spans="2:8" ht="53.5" customHeight="1" thickBot="1">
      <c r="B5" s="207" t="s">
        <v>102</v>
      </c>
      <c r="C5" s="207" t="s">
        <v>0</v>
      </c>
      <c r="D5" s="208" t="s">
        <v>103</v>
      </c>
      <c r="E5" s="209">
        <f>ROUND(F5*$F$4,2)</f>
        <v>16.12</v>
      </c>
      <c r="F5" s="209">
        <v>8.06</v>
      </c>
      <c r="G5" s="210">
        <v>5</v>
      </c>
      <c r="H5" s="211">
        <f t="shared" ref="H5:H26" si="0">ROUND(E5*G5,2)</f>
        <v>80.599999999999994</v>
      </c>
    </row>
    <row r="6" spans="2:8" ht="66" customHeight="1" thickBot="1">
      <c r="B6" s="207" t="s">
        <v>104</v>
      </c>
      <c r="C6" s="207" t="s">
        <v>0</v>
      </c>
      <c r="D6" s="208" t="s">
        <v>105</v>
      </c>
      <c r="E6" s="209">
        <f t="shared" ref="E6:E26" si="1">ROUND(F6*$F$4,2)</f>
        <v>23.06</v>
      </c>
      <c r="F6" s="209">
        <v>11.53</v>
      </c>
      <c r="G6" s="210">
        <v>5</v>
      </c>
      <c r="H6" s="211">
        <f t="shared" si="0"/>
        <v>115.3</v>
      </c>
    </row>
    <row r="7" spans="2:8" ht="56" customHeight="1" thickBot="1">
      <c r="B7" s="207" t="s">
        <v>106</v>
      </c>
      <c r="C7" s="207" t="s">
        <v>0</v>
      </c>
      <c r="D7" s="208" t="s">
        <v>107</v>
      </c>
      <c r="E7" s="209">
        <f t="shared" si="1"/>
        <v>140.56</v>
      </c>
      <c r="F7" s="209">
        <v>70.28</v>
      </c>
      <c r="G7" s="210">
        <v>5</v>
      </c>
      <c r="H7" s="211">
        <f t="shared" si="0"/>
        <v>702.8</v>
      </c>
    </row>
    <row r="8" spans="2:8" ht="28" customHeight="1" thickBot="1">
      <c r="B8" s="207" t="s">
        <v>108</v>
      </c>
      <c r="C8" s="207" t="s">
        <v>0</v>
      </c>
      <c r="D8" s="208" t="s">
        <v>109</v>
      </c>
      <c r="E8" s="209">
        <f t="shared" si="1"/>
        <v>11.6</v>
      </c>
      <c r="F8" s="209">
        <v>5.8</v>
      </c>
      <c r="G8" s="210">
        <v>5</v>
      </c>
      <c r="H8" s="211">
        <f t="shared" si="0"/>
        <v>58</v>
      </c>
    </row>
    <row r="9" spans="2:8" ht="53" customHeight="1" thickBot="1">
      <c r="B9" s="207" t="s">
        <v>110</v>
      </c>
      <c r="C9" s="207" t="s">
        <v>0</v>
      </c>
      <c r="D9" s="208" t="s">
        <v>111</v>
      </c>
      <c r="E9" s="209">
        <f t="shared" si="1"/>
        <v>16.62</v>
      </c>
      <c r="F9" s="209">
        <v>8.31</v>
      </c>
      <c r="G9" s="210">
        <v>5</v>
      </c>
      <c r="H9" s="211">
        <f t="shared" si="0"/>
        <v>83.1</v>
      </c>
    </row>
    <row r="10" spans="2:8" ht="81" customHeight="1" thickBot="1">
      <c r="B10" s="207" t="s">
        <v>112</v>
      </c>
      <c r="C10" s="207" t="s">
        <v>0</v>
      </c>
      <c r="D10" s="208" t="s">
        <v>113</v>
      </c>
      <c r="E10" s="209">
        <f t="shared" si="1"/>
        <v>103.42</v>
      </c>
      <c r="F10" s="209">
        <v>51.71</v>
      </c>
      <c r="G10" s="210">
        <v>5</v>
      </c>
      <c r="H10" s="211">
        <f t="shared" si="0"/>
        <v>517.1</v>
      </c>
    </row>
    <row r="11" spans="2:8" ht="21" customHeight="1" thickBot="1">
      <c r="B11" s="207" t="s">
        <v>114</v>
      </c>
      <c r="C11" s="207" t="s">
        <v>0</v>
      </c>
      <c r="D11" s="208" t="s">
        <v>115</v>
      </c>
      <c r="E11" s="209">
        <f t="shared" si="1"/>
        <v>647.76</v>
      </c>
      <c r="F11" s="209">
        <v>323.88</v>
      </c>
      <c r="G11" s="210">
        <v>1</v>
      </c>
      <c r="H11" s="211">
        <f t="shared" si="0"/>
        <v>647.76</v>
      </c>
    </row>
    <row r="12" spans="2:8" ht="20" customHeight="1" thickBot="1">
      <c r="B12" s="207" t="s">
        <v>116</v>
      </c>
      <c r="C12" s="207" t="s">
        <v>0</v>
      </c>
      <c r="D12" s="208" t="s">
        <v>145</v>
      </c>
      <c r="E12" s="209">
        <f t="shared" si="1"/>
        <v>309.5</v>
      </c>
      <c r="F12" s="209">
        <v>154.75</v>
      </c>
      <c r="G12" s="210">
        <v>1</v>
      </c>
      <c r="H12" s="211">
        <f t="shared" si="0"/>
        <v>309.5</v>
      </c>
    </row>
    <row r="13" spans="2:8" ht="27.5" customHeight="1" thickBot="1">
      <c r="B13" s="207" t="s">
        <v>117</v>
      </c>
      <c r="C13" s="207" t="s">
        <v>0</v>
      </c>
      <c r="D13" s="208" t="s">
        <v>118</v>
      </c>
      <c r="E13" s="209">
        <f t="shared" si="1"/>
        <v>339.22</v>
      </c>
      <c r="F13" s="209">
        <v>169.61</v>
      </c>
      <c r="G13" s="210">
        <v>1</v>
      </c>
      <c r="H13" s="211">
        <f t="shared" si="0"/>
        <v>339.22</v>
      </c>
    </row>
    <row r="14" spans="2:8" ht="27.5" customHeight="1" thickBot="1">
      <c r="B14" s="207" t="s">
        <v>119</v>
      </c>
      <c r="C14" s="207" t="s">
        <v>0</v>
      </c>
      <c r="D14" s="208" t="s">
        <v>120</v>
      </c>
      <c r="E14" s="209">
        <f t="shared" si="1"/>
        <v>4.1399999999999997</v>
      </c>
      <c r="F14" s="209">
        <v>2.0699999999999998</v>
      </c>
      <c r="G14" s="210">
        <v>100</v>
      </c>
      <c r="H14" s="211">
        <f t="shared" si="0"/>
        <v>414</v>
      </c>
    </row>
    <row r="15" spans="2:8" ht="42" customHeight="1" thickBot="1">
      <c r="B15" s="207" t="s">
        <v>121</v>
      </c>
      <c r="C15" s="207" t="s">
        <v>0</v>
      </c>
      <c r="D15" s="208" t="s">
        <v>122</v>
      </c>
      <c r="E15" s="209">
        <f t="shared" si="1"/>
        <v>28.36</v>
      </c>
      <c r="F15" s="209">
        <v>14.18</v>
      </c>
      <c r="G15" s="210">
        <v>5</v>
      </c>
      <c r="H15" s="211">
        <f t="shared" si="0"/>
        <v>141.80000000000001</v>
      </c>
    </row>
    <row r="16" spans="2:8" ht="53" customHeight="1" thickBot="1">
      <c r="B16" s="207" t="s">
        <v>123</v>
      </c>
      <c r="C16" s="207" t="s">
        <v>0</v>
      </c>
      <c r="D16" s="208" t="s">
        <v>124</v>
      </c>
      <c r="E16" s="209">
        <f t="shared" si="1"/>
        <v>88.84</v>
      </c>
      <c r="F16" s="209">
        <v>44.42</v>
      </c>
      <c r="G16" s="210">
        <v>5</v>
      </c>
      <c r="H16" s="211">
        <f t="shared" si="0"/>
        <v>444.2</v>
      </c>
    </row>
    <row r="17" spans="2:8" ht="42" customHeight="1" thickBot="1">
      <c r="B17" s="207" t="s">
        <v>125</v>
      </c>
      <c r="C17" s="207" t="s">
        <v>0</v>
      </c>
      <c r="D17" s="208" t="s">
        <v>126</v>
      </c>
      <c r="E17" s="209">
        <f t="shared" si="1"/>
        <v>14</v>
      </c>
      <c r="F17" s="209">
        <v>7</v>
      </c>
      <c r="G17" s="210">
        <v>1</v>
      </c>
      <c r="H17" s="211">
        <f t="shared" si="0"/>
        <v>14</v>
      </c>
    </row>
    <row r="18" spans="2:8" ht="42" customHeight="1" thickBot="1">
      <c r="B18" s="207" t="s">
        <v>127</v>
      </c>
      <c r="C18" s="207" t="s">
        <v>1</v>
      </c>
      <c r="D18" s="208" t="s">
        <v>128</v>
      </c>
      <c r="E18" s="209">
        <f t="shared" si="1"/>
        <v>32.5</v>
      </c>
      <c r="F18" s="209">
        <v>16.25</v>
      </c>
      <c r="G18" s="210">
        <v>12</v>
      </c>
      <c r="H18" s="211">
        <f t="shared" si="0"/>
        <v>390</v>
      </c>
    </row>
    <row r="19" spans="2:8" ht="42" customHeight="1" thickBot="1">
      <c r="B19" s="207" t="s">
        <v>216</v>
      </c>
      <c r="C19" s="207" t="s">
        <v>1</v>
      </c>
      <c r="D19" s="208" t="s">
        <v>130</v>
      </c>
      <c r="E19" s="209">
        <f t="shared" si="1"/>
        <v>16.940000000000001</v>
      </c>
      <c r="F19" s="209">
        <v>8.4700000000000006</v>
      </c>
      <c r="G19" s="210">
        <v>4</v>
      </c>
      <c r="H19" s="211">
        <f t="shared" si="0"/>
        <v>67.760000000000005</v>
      </c>
    </row>
    <row r="20" spans="2:8" ht="15" thickBot="1">
      <c r="B20" s="207" t="s">
        <v>129</v>
      </c>
      <c r="C20" s="207" t="s">
        <v>0</v>
      </c>
      <c r="D20" s="208" t="s">
        <v>132</v>
      </c>
      <c r="E20" s="209">
        <f t="shared" si="1"/>
        <v>16.940000000000001</v>
      </c>
      <c r="F20" s="209">
        <v>8.4700000000000006</v>
      </c>
      <c r="G20" s="210">
        <v>10</v>
      </c>
      <c r="H20" s="211">
        <f t="shared" si="0"/>
        <v>169.4</v>
      </c>
    </row>
    <row r="21" spans="2:8" ht="18.5" customHeight="1" thickBot="1">
      <c r="B21" s="207" t="s">
        <v>131</v>
      </c>
      <c r="C21" s="207" t="s">
        <v>0</v>
      </c>
      <c r="D21" s="208" t="s">
        <v>134</v>
      </c>
      <c r="E21" s="209">
        <f t="shared" si="1"/>
        <v>19.62</v>
      </c>
      <c r="F21" s="209">
        <v>9.81</v>
      </c>
      <c r="G21" s="210">
        <v>4</v>
      </c>
      <c r="H21" s="211">
        <f t="shared" si="0"/>
        <v>78.48</v>
      </c>
    </row>
    <row r="22" spans="2:8" ht="40.5" customHeight="1" thickBot="1">
      <c r="B22" s="207" t="s">
        <v>133</v>
      </c>
      <c r="C22" s="207" t="s">
        <v>0</v>
      </c>
      <c r="D22" s="208" t="s">
        <v>136</v>
      </c>
      <c r="E22" s="209">
        <f t="shared" si="1"/>
        <v>15.02</v>
      </c>
      <c r="F22" s="209">
        <v>7.51</v>
      </c>
      <c r="G22" s="210">
        <v>5</v>
      </c>
      <c r="H22" s="211">
        <f t="shared" si="0"/>
        <v>75.099999999999994</v>
      </c>
    </row>
    <row r="23" spans="2:8" ht="27" customHeight="1" thickBot="1">
      <c r="B23" s="207" t="s">
        <v>217</v>
      </c>
      <c r="C23" s="207" t="s">
        <v>0</v>
      </c>
      <c r="D23" s="208" t="s">
        <v>138</v>
      </c>
      <c r="E23" s="209">
        <f t="shared" si="1"/>
        <v>15.24</v>
      </c>
      <c r="F23" s="209">
        <v>7.62</v>
      </c>
      <c r="G23" s="210">
        <v>2</v>
      </c>
      <c r="H23" s="211">
        <f t="shared" si="0"/>
        <v>30.48</v>
      </c>
    </row>
    <row r="24" spans="2:8" ht="42" customHeight="1" thickBot="1">
      <c r="B24" s="207" t="s">
        <v>135</v>
      </c>
      <c r="C24" s="207" t="s">
        <v>209</v>
      </c>
      <c r="D24" s="208" t="s">
        <v>140</v>
      </c>
      <c r="E24" s="209">
        <f t="shared" si="1"/>
        <v>335.86</v>
      </c>
      <c r="F24" s="209">
        <v>167.93</v>
      </c>
      <c r="G24" s="210">
        <v>2</v>
      </c>
      <c r="H24" s="211">
        <f t="shared" si="0"/>
        <v>671.72</v>
      </c>
    </row>
    <row r="25" spans="2:8" ht="52" customHeight="1" thickBot="1">
      <c r="B25" s="207" t="s">
        <v>137</v>
      </c>
      <c r="C25" s="207" t="s">
        <v>0</v>
      </c>
      <c r="D25" s="208" t="s">
        <v>141</v>
      </c>
      <c r="E25" s="209">
        <f t="shared" si="1"/>
        <v>120.02</v>
      </c>
      <c r="F25" s="209">
        <v>60.01</v>
      </c>
      <c r="G25" s="210">
        <v>2</v>
      </c>
      <c r="H25" s="211">
        <f t="shared" si="0"/>
        <v>240.04</v>
      </c>
    </row>
    <row r="26" spans="2:8" ht="15" thickBot="1">
      <c r="B26" s="207" t="s">
        <v>139</v>
      </c>
      <c r="C26" s="207" t="s">
        <v>142</v>
      </c>
      <c r="D26" s="208" t="s">
        <v>143</v>
      </c>
      <c r="E26" s="209">
        <f t="shared" si="1"/>
        <v>83.1</v>
      </c>
      <c r="F26" s="209">
        <v>41.55</v>
      </c>
      <c r="G26" s="210">
        <v>5</v>
      </c>
      <c r="H26" s="211">
        <f t="shared" si="0"/>
        <v>415.5</v>
      </c>
    </row>
    <row r="27" spans="2:8" ht="15" thickBot="1">
      <c r="B27" s="234" t="s">
        <v>144</v>
      </c>
      <c r="C27" s="235"/>
      <c r="D27" s="235"/>
      <c r="E27" s="235"/>
      <c r="F27" s="235"/>
      <c r="G27" s="235"/>
      <c r="H27" s="84">
        <f>SUM(H5:H26)</f>
        <v>6005.86</v>
      </c>
    </row>
    <row r="29" spans="2:8" ht="14.25" customHeight="1">
      <c r="H29" s="86"/>
    </row>
  </sheetData>
  <mergeCells count="8">
    <mergeCell ref="B27:G27"/>
    <mergeCell ref="B2:H2"/>
    <mergeCell ref="B3:B4"/>
    <mergeCell ref="C3:C4"/>
    <mergeCell ref="D3:D4"/>
    <mergeCell ref="E3:E4"/>
    <mergeCell ref="G3:G4"/>
    <mergeCell ref="H3:H4"/>
  </mergeCells>
  <phoneticPr fontId="8" type="noConversion"/>
  <pageMargins left="0.7" right="0.7" top="0.75" bottom="0.75" header="0.3" footer="0.3"/>
  <pageSetup scale="90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11</vt:i4>
      </vt:variant>
    </vt:vector>
  </HeadingPairs>
  <TitlesOfParts>
    <vt:vector size="18" baseType="lpstr">
      <vt:lpstr>Preus Unitaris</vt:lpstr>
      <vt:lpstr>RESUM</vt:lpstr>
      <vt:lpstr>Pressupost C.Reig-Poblet</vt:lpstr>
      <vt:lpstr>Pressupost C.Reig-Tapiró</vt:lpstr>
      <vt:lpstr>Pressupost C.Reig-Aurora Bertra</vt:lpstr>
      <vt:lpstr>Manteniment TRES CRUÏLLES</vt:lpstr>
      <vt:lpstr>Ppost SiS</vt:lpstr>
      <vt:lpstr>'Pressupost C.Reig-Aurora Bertra'!Área_de_impresión</vt:lpstr>
      <vt:lpstr>'Pressupost C.Reig-Poblet'!Área_de_impresión</vt:lpstr>
      <vt:lpstr>'Pressupost C.Reig-Tapiró'!Área_de_impresión</vt:lpstr>
      <vt:lpstr>'Preus Unitaris'!Área_de_impresión</vt:lpstr>
      <vt:lpstr>RESUM!Área_de_impresión</vt:lpstr>
      <vt:lpstr>'Manteniment TRES CRUÏLLES'!OLE_LINK1</vt:lpstr>
      <vt:lpstr>RESUM!Print_Area</vt:lpstr>
      <vt:lpstr>'Pressupost C.Reig-Aurora Bertra'!Títulos_a_imprimir</vt:lpstr>
      <vt:lpstr>'Pressupost C.Reig-Poblet'!Títulos_a_imprimir</vt:lpstr>
      <vt:lpstr>'Pressupost C.Reig-Tapiró'!Títulos_a_imprimir</vt:lpstr>
      <vt:lpstr>'Preus Unitaris'!Títulos_a_imprimir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jguitart</dc:creator>
  <cp:lastModifiedBy>Jorge Raya San Felipe</cp:lastModifiedBy>
  <cp:lastPrinted>2024-06-10T16:16:26Z</cp:lastPrinted>
  <dcterms:created xsi:type="dcterms:W3CDTF">2014-06-23T11:53:53Z</dcterms:created>
  <dcterms:modified xsi:type="dcterms:W3CDTF">2024-07-16T11:06:35Z</dcterms:modified>
</cp:coreProperties>
</file>