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W:\Unidades compartidas\EAC-  Proyectos\INSDO\E1976 RP Càmeres Gòtic i C_Antic Dte CVella\04 PROJECTE\DOC 04 Pressupost\01 Pressupost\"/>
    </mc:Choice>
  </mc:AlternateContent>
  <xr:revisionPtr revIDLastSave="0" documentId="13_ncr:1_{CAD9D9FE-79C4-4337-B870-F4DFEA4D1519}" xr6:coauthVersionLast="47" xr6:coauthVersionMax="47" xr10:uidLastSave="{00000000-0000-0000-0000-000000000000}"/>
  <bookViews>
    <workbookView xWindow="-28920" yWindow="-60" windowWidth="29040" windowHeight="16440" tabRatio="828" activeTab="14" xr2:uid="{BE714ED5-2EC0-4FD6-A05F-76A0C64AB85F}"/>
  </bookViews>
  <sheets>
    <sheet name="Resum Amid.Ppals" sheetId="18" r:id="rId1"/>
    <sheet name="PU" sheetId="2" r:id="rId2"/>
    <sheet name="PdC-01" sheetId="4" r:id="rId3"/>
    <sheet name="PdC-02" sheetId="26" r:id="rId4"/>
    <sheet name="PdC-03" sheetId="25" r:id="rId5"/>
    <sheet name="PdC-04" sheetId="27" r:id="rId6"/>
    <sheet name="PdC-05" sheetId="29" r:id="rId7"/>
    <sheet name="PdC-06" sheetId="34" r:id="rId8"/>
    <sheet name="PdC-07" sheetId="35" r:id="rId9"/>
    <sheet name="PdC-08" sheetId="36" r:id="rId10"/>
    <sheet name="PdC-09" sheetId="37" r:id="rId11"/>
    <sheet name="Plataforma" sheetId="12" r:id="rId12"/>
    <sheet name="Ajuts i Varis" sheetId="21" r:id="rId13"/>
    <sheet name="RESUM" sheetId="23" r:id="rId14"/>
    <sheet name="SiS" sheetId="22" r:id="rId15"/>
  </sheets>
  <definedNames>
    <definedName name="_xlnm._FilterDatabase" localSheetId="1" hidden="1">PU!$B$3:$E$175</definedName>
    <definedName name="_xlnm.Print_Area" localSheetId="12">'Ajuts i Varis'!$B$6:$G$22</definedName>
    <definedName name="_xlnm.Print_Area" localSheetId="2">'PdC-01'!$B$2:$H$79</definedName>
    <definedName name="_xlnm.Print_Area" localSheetId="3">'PdC-02'!$B$2:$I$84</definedName>
    <definedName name="_xlnm.Print_Area" localSheetId="4">'PdC-03'!$B$2:$G$96</definedName>
    <definedName name="_xlnm.Print_Area" localSheetId="5">'PdC-04'!$B$2:$I$57</definedName>
    <definedName name="_xlnm.Print_Area" localSheetId="6">'PdC-05'!$B$2:$G$86</definedName>
    <definedName name="_xlnm.Print_Area" localSheetId="7">'PdC-06'!$B$2:$G$92</definedName>
    <definedName name="_xlnm.Print_Area" localSheetId="8">'PdC-07'!$B$2:$G$87</definedName>
    <definedName name="_xlnm.Print_Area" localSheetId="9">'PdC-08'!$B$2:$G$87</definedName>
    <definedName name="_xlnm.Print_Area" localSheetId="10">'PdC-09'!$B$2:$G$88</definedName>
    <definedName name="_xlnm.Print_Area" localSheetId="11">Plataforma!$A$6:$F$24</definedName>
    <definedName name="_xlnm.Print_Area" localSheetId="1">PU!$B$5:$E$174</definedName>
    <definedName name="_xlnm.Print_Area" localSheetId="13">RESUM!$B$2:$G$36</definedName>
    <definedName name="_xlnm.Print_Area" localSheetId="0">'Resum Amid.Ppals'!$A$1:$L$19</definedName>
    <definedName name="_xlnm.Print_Area" localSheetId="14">SiS!$B$2:$G$14</definedName>
    <definedName name="_xlnm.Print_Titles" localSheetId="12">'Ajuts i Varis'!$2:$5</definedName>
    <definedName name="_xlnm.Print_Titles" localSheetId="2">'PdC-01'!$2:$6</definedName>
    <definedName name="_xlnm.Print_Titles" localSheetId="3">'PdC-02'!$2:$5</definedName>
    <definedName name="_xlnm.Print_Titles" localSheetId="4">'PdC-03'!$2:$5</definedName>
    <definedName name="_xlnm.Print_Titles" localSheetId="5">'PdC-04'!$2:$5</definedName>
    <definedName name="_xlnm.Print_Titles" localSheetId="6">'PdC-05'!$2:$5</definedName>
    <definedName name="_xlnm.Print_Titles" localSheetId="7">'PdC-06'!$2:$5</definedName>
    <definedName name="_xlnm.Print_Titles" localSheetId="8">'PdC-07'!$2:$5</definedName>
    <definedName name="_xlnm.Print_Titles" localSheetId="9">'PdC-08'!$2:$5</definedName>
    <definedName name="_xlnm.Print_Titles" localSheetId="10">'PdC-09'!$2:$5</definedName>
    <definedName name="_xlnm.Print_Titles" localSheetId="11">Plataforma!$2:$5</definedName>
    <definedName name="_xlnm.Print_Titles" localSheetId="1">PU!$1:$4</definedName>
    <definedName name="_xlnm.Print_Titles" localSheetId="0">'Resum Amid.Ppals'!$4:$5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21" l="1"/>
  <c r="C8" i="12"/>
  <c r="F59" i="37"/>
  <c r="G59" i="37" s="1"/>
  <c r="D59" i="37"/>
  <c r="C59" i="37"/>
  <c r="F58" i="36"/>
  <c r="G58" i="36" s="1"/>
  <c r="D58" i="36"/>
  <c r="C58" i="36"/>
  <c r="F58" i="35"/>
  <c r="G58" i="35" s="1"/>
  <c r="D58" i="35"/>
  <c r="C58" i="35"/>
  <c r="F63" i="34"/>
  <c r="G63" i="34" s="1"/>
  <c r="D63" i="34"/>
  <c r="C63" i="34"/>
  <c r="F57" i="29"/>
  <c r="G57" i="29" s="1"/>
  <c r="D57" i="29"/>
  <c r="C57" i="29"/>
  <c r="F67" i="25"/>
  <c r="G67" i="25" s="1"/>
  <c r="D67" i="25"/>
  <c r="C67" i="25"/>
  <c r="F55" i="26"/>
  <c r="I55" i="26" s="1"/>
  <c r="D55" i="26"/>
  <c r="C55" i="26"/>
  <c r="B13" i="12"/>
  <c r="C13" i="12"/>
  <c r="E13" i="12"/>
  <c r="F13" i="12" s="1"/>
  <c r="B14" i="12"/>
  <c r="C14" i="12"/>
  <c r="E14" i="12"/>
  <c r="F14" i="12" s="1"/>
  <c r="B15" i="12"/>
  <c r="C15" i="12"/>
  <c r="E15" i="12"/>
  <c r="F15" i="12" s="1"/>
  <c r="B16" i="12"/>
  <c r="C16" i="12"/>
  <c r="E16" i="12"/>
  <c r="F16" i="12" s="1"/>
  <c r="B17" i="12"/>
  <c r="C17" i="12"/>
  <c r="E17" i="12"/>
  <c r="F17" i="12" s="1"/>
  <c r="F54" i="4"/>
  <c r="H54" i="4" s="1"/>
  <c r="D54" i="4"/>
  <c r="C54" i="4"/>
  <c r="D24" i="4" l="1"/>
  <c r="F25" i="37" l="1"/>
  <c r="G25" i="37" s="1"/>
  <c r="D25" i="37"/>
  <c r="C25" i="37"/>
  <c r="F26" i="37"/>
  <c r="G26" i="37" s="1"/>
  <c r="D26" i="37"/>
  <c r="C26" i="37"/>
  <c r="F76" i="37"/>
  <c r="G76" i="37" s="1"/>
  <c r="D76" i="37"/>
  <c r="C76" i="37"/>
  <c r="F75" i="36"/>
  <c r="G75" i="36" s="1"/>
  <c r="D75" i="36"/>
  <c r="C75" i="36"/>
  <c r="F75" i="35"/>
  <c r="G75" i="35" s="1"/>
  <c r="D75" i="35"/>
  <c r="C75" i="35"/>
  <c r="F80" i="34"/>
  <c r="G80" i="34" s="1"/>
  <c r="D80" i="34"/>
  <c r="C80" i="34"/>
  <c r="F74" i="29"/>
  <c r="G74" i="29" s="1"/>
  <c r="D74" i="29"/>
  <c r="C74" i="29"/>
  <c r="F84" i="25"/>
  <c r="G84" i="25" s="1"/>
  <c r="D84" i="25"/>
  <c r="C84" i="25"/>
  <c r="F83" i="25"/>
  <c r="G83" i="25" s="1"/>
  <c r="D83" i="25"/>
  <c r="C83" i="25"/>
  <c r="F82" i="25"/>
  <c r="G82" i="25" s="1"/>
  <c r="D82" i="25"/>
  <c r="C82" i="25"/>
  <c r="F81" i="25"/>
  <c r="G81" i="25" s="1"/>
  <c r="D81" i="25"/>
  <c r="C81" i="25"/>
  <c r="B35" i="27"/>
  <c r="C70" i="37" l="1"/>
  <c r="D70" i="37"/>
  <c r="F70" i="37"/>
  <c r="G70" i="37" s="1"/>
  <c r="C71" i="37"/>
  <c r="D71" i="37"/>
  <c r="F71" i="37"/>
  <c r="G71" i="37" s="1"/>
  <c r="C72" i="37"/>
  <c r="D72" i="37"/>
  <c r="F72" i="37"/>
  <c r="G72" i="37" s="1"/>
  <c r="C73" i="37"/>
  <c r="D73" i="37"/>
  <c r="F73" i="37"/>
  <c r="G73" i="37" s="1"/>
  <c r="C69" i="36"/>
  <c r="D69" i="36"/>
  <c r="F69" i="36"/>
  <c r="G69" i="36" s="1"/>
  <c r="C70" i="36"/>
  <c r="D70" i="36"/>
  <c r="F70" i="36"/>
  <c r="G70" i="36" s="1"/>
  <c r="C71" i="36"/>
  <c r="D71" i="36"/>
  <c r="F71" i="36"/>
  <c r="G71" i="36" s="1"/>
  <c r="C72" i="36"/>
  <c r="D72" i="36"/>
  <c r="F72" i="36"/>
  <c r="G72" i="36" s="1"/>
  <c r="C69" i="35"/>
  <c r="D69" i="35"/>
  <c r="F69" i="35"/>
  <c r="G69" i="35" s="1"/>
  <c r="C70" i="35"/>
  <c r="D70" i="35"/>
  <c r="F70" i="35"/>
  <c r="G70" i="35" s="1"/>
  <c r="C71" i="35"/>
  <c r="D71" i="35"/>
  <c r="F71" i="35"/>
  <c r="G71" i="35" s="1"/>
  <c r="C72" i="35"/>
  <c r="D72" i="35"/>
  <c r="F72" i="35"/>
  <c r="G72" i="35" s="1"/>
  <c r="C74" i="34"/>
  <c r="D74" i="34"/>
  <c r="F74" i="34"/>
  <c r="G74" i="34" s="1"/>
  <c r="C75" i="34"/>
  <c r="D75" i="34"/>
  <c r="F75" i="34"/>
  <c r="G75" i="34" s="1"/>
  <c r="C76" i="34"/>
  <c r="D76" i="34"/>
  <c r="F76" i="34"/>
  <c r="G76" i="34" s="1"/>
  <c r="C77" i="34"/>
  <c r="D77" i="34"/>
  <c r="F77" i="34"/>
  <c r="G77" i="34" s="1"/>
  <c r="C46" i="34"/>
  <c r="D46" i="34"/>
  <c r="F46" i="34"/>
  <c r="G46" i="34" s="1"/>
  <c r="C36" i="34"/>
  <c r="D36" i="34"/>
  <c r="F36" i="34"/>
  <c r="G36" i="34" s="1"/>
  <c r="C37" i="34"/>
  <c r="D37" i="34"/>
  <c r="F37" i="34"/>
  <c r="G37" i="34" s="1"/>
  <c r="C38" i="34"/>
  <c r="D38" i="34"/>
  <c r="F38" i="34"/>
  <c r="G38" i="34" s="1"/>
  <c r="C69" i="29"/>
  <c r="D69" i="29"/>
  <c r="F69" i="29"/>
  <c r="G69" i="29" s="1"/>
  <c r="C70" i="29"/>
  <c r="D70" i="29"/>
  <c r="F70" i="29"/>
  <c r="G70" i="29" s="1"/>
  <c r="C71" i="29"/>
  <c r="D71" i="29"/>
  <c r="F71" i="29"/>
  <c r="G71" i="29" s="1"/>
  <c r="C30" i="26"/>
  <c r="D30" i="26"/>
  <c r="F30" i="26"/>
  <c r="I30" i="26" s="1"/>
  <c r="C31" i="26"/>
  <c r="D31" i="26"/>
  <c r="F31" i="26"/>
  <c r="I31" i="26" s="1"/>
  <c r="C32" i="26"/>
  <c r="D32" i="26"/>
  <c r="F32" i="26"/>
  <c r="I32" i="26" s="1"/>
  <c r="C46" i="27" l="1"/>
  <c r="D46" i="27"/>
  <c r="F46" i="27"/>
  <c r="I46" i="27" s="1"/>
  <c r="E129" i="2"/>
  <c r="C72" i="26"/>
  <c r="D72" i="26"/>
  <c r="F72" i="26"/>
  <c r="I72" i="26" s="1"/>
  <c r="C67" i="26"/>
  <c r="D67" i="26"/>
  <c r="F67" i="26"/>
  <c r="I67" i="26" s="1"/>
  <c r="C68" i="26"/>
  <c r="D68" i="26"/>
  <c r="F68" i="26"/>
  <c r="I68" i="26" s="1"/>
  <c r="C69" i="26"/>
  <c r="D69" i="26"/>
  <c r="F69" i="26"/>
  <c r="I69" i="26" s="1"/>
  <c r="C14" i="23"/>
  <c r="C15" i="23"/>
  <c r="C16" i="23"/>
  <c r="C17" i="23"/>
  <c r="C18" i="23"/>
  <c r="B14" i="23"/>
  <c r="B15" i="23"/>
  <c r="B16" i="23"/>
  <c r="B17" i="23"/>
  <c r="B18" i="23"/>
  <c r="C36" i="37"/>
  <c r="D36" i="37"/>
  <c r="F36" i="37"/>
  <c r="G36" i="37" s="1"/>
  <c r="C37" i="37"/>
  <c r="D37" i="37"/>
  <c r="F37" i="37"/>
  <c r="G37" i="37" s="1"/>
  <c r="C24" i="37"/>
  <c r="D24" i="37"/>
  <c r="F24" i="37"/>
  <c r="G24" i="37" s="1"/>
  <c r="C27" i="37"/>
  <c r="D27" i="37"/>
  <c r="F27" i="37"/>
  <c r="G27" i="37" s="1"/>
  <c r="B2" i="37"/>
  <c r="F77" i="37"/>
  <c r="G77" i="37" s="1"/>
  <c r="D77" i="37"/>
  <c r="C77" i="37"/>
  <c r="F75" i="37"/>
  <c r="G75" i="37" s="1"/>
  <c r="D75" i="37"/>
  <c r="C75" i="37"/>
  <c r="F74" i="37"/>
  <c r="G74" i="37" s="1"/>
  <c r="D74" i="37"/>
  <c r="C74" i="37"/>
  <c r="B69" i="37"/>
  <c r="D87" i="37" s="1"/>
  <c r="F66" i="37"/>
  <c r="G66" i="37" s="1"/>
  <c r="D66" i="37"/>
  <c r="C66" i="37"/>
  <c r="F65" i="37"/>
  <c r="G65" i="37" s="1"/>
  <c r="D65" i="37"/>
  <c r="C65" i="37"/>
  <c r="F64" i="37"/>
  <c r="G64" i="37" s="1"/>
  <c r="D64" i="37"/>
  <c r="C64" i="37"/>
  <c r="B63" i="37"/>
  <c r="D86" i="37" s="1"/>
  <c r="F60" i="37"/>
  <c r="G60" i="37" s="1"/>
  <c r="D60" i="37"/>
  <c r="C60" i="37"/>
  <c r="F58" i="37"/>
  <c r="G58" i="37" s="1"/>
  <c r="D58" i="37"/>
  <c r="C58" i="37"/>
  <c r="F57" i="37"/>
  <c r="G57" i="37" s="1"/>
  <c r="D57" i="37"/>
  <c r="C57" i="37"/>
  <c r="F56" i="37"/>
  <c r="G56" i="37" s="1"/>
  <c r="D56" i="37"/>
  <c r="C56" i="37"/>
  <c r="F55" i="37"/>
  <c r="G55" i="37" s="1"/>
  <c r="D55" i="37"/>
  <c r="C55" i="37"/>
  <c r="F54" i="37"/>
  <c r="G54" i="37" s="1"/>
  <c r="D54" i="37"/>
  <c r="C54" i="37"/>
  <c r="F53" i="37"/>
  <c r="G53" i="37" s="1"/>
  <c r="D53" i="37"/>
  <c r="C53" i="37"/>
  <c r="F52" i="37"/>
  <c r="G52" i="37" s="1"/>
  <c r="D52" i="37"/>
  <c r="C52" i="37"/>
  <c r="F51" i="37"/>
  <c r="G51" i="37" s="1"/>
  <c r="D51" i="37"/>
  <c r="C51" i="37"/>
  <c r="B50" i="37"/>
  <c r="F47" i="37"/>
  <c r="G47" i="37" s="1"/>
  <c r="D47" i="37"/>
  <c r="C47" i="37"/>
  <c r="F46" i="37"/>
  <c r="G46" i="37" s="1"/>
  <c r="D46" i="37"/>
  <c r="C46" i="37"/>
  <c r="F45" i="37"/>
  <c r="G45" i="37" s="1"/>
  <c r="D45" i="37"/>
  <c r="C45" i="37"/>
  <c r="F44" i="37"/>
  <c r="G44" i="37" s="1"/>
  <c r="D44" i="37"/>
  <c r="C44" i="37"/>
  <c r="F43" i="37"/>
  <c r="G43" i="37" s="1"/>
  <c r="D43" i="37"/>
  <c r="C43" i="37"/>
  <c r="F42" i="37"/>
  <c r="G42" i="37" s="1"/>
  <c r="D42" i="37"/>
  <c r="C42" i="37"/>
  <c r="F41" i="37"/>
  <c r="G41" i="37" s="1"/>
  <c r="D41" i="37"/>
  <c r="C41" i="37"/>
  <c r="F40" i="37"/>
  <c r="G40" i="37" s="1"/>
  <c r="D40" i="37"/>
  <c r="C40" i="37"/>
  <c r="F39" i="37"/>
  <c r="G39" i="37" s="1"/>
  <c r="D39" i="37"/>
  <c r="C39" i="37"/>
  <c r="F38" i="37"/>
  <c r="G38" i="37" s="1"/>
  <c r="D38" i="37"/>
  <c r="C38" i="37"/>
  <c r="F35" i="37"/>
  <c r="G35" i="37" s="1"/>
  <c r="D35" i="37"/>
  <c r="C35" i="37"/>
  <c r="F34" i="37"/>
  <c r="G34" i="37" s="1"/>
  <c r="D34" i="37"/>
  <c r="C34" i="37"/>
  <c r="F33" i="37"/>
  <c r="G33" i="37" s="1"/>
  <c r="D33" i="37"/>
  <c r="C33" i="37"/>
  <c r="B32" i="37"/>
  <c r="F29" i="37"/>
  <c r="G29" i="37" s="1"/>
  <c r="D29" i="37"/>
  <c r="C29" i="37"/>
  <c r="F28" i="37"/>
  <c r="G28" i="37" s="1"/>
  <c r="D28" i="37"/>
  <c r="C28" i="37"/>
  <c r="F23" i="37"/>
  <c r="G23" i="37" s="1"/>
  <c r="D23" i="37"/>
  <c r="C23" i="37"/>
  <c r="F22" i="37"/>
  <c r="G22" i="37" s="1"/>
  <c r="D22" i="37"/>
  <c r="C22" i="37"/>
  <c r="F21" i="37"/>
  <c r="G21" i="37" s="1"/>
  <c r="D21" i="37"/>
  <c r="C21" i="37"/>
  <c r="F20" i="37"/>
  <c r="G20" i="37" s="1"/>
  <c r="D20" i="37"/>
  <c r="C20" i="37"/>
  <c r="F19" i="37"/>
  <c r="G19" i="37" s="1"/>
  <c r="D19" i="37"/>
  <c r="C19" i="37"/>
  <c r="F18" i="37"/>
  <c r="G18" i="37" s="1"/>
  <c r="D18" i="37"/>
  <c r="C18" i="37"/>
  <c r="F17" i="37"/>
  <c r="G17" i="37" s="1"/>
  <c r="D17" i="37"/>
  <c r="C17" i="37"/>
  <c r="F16" i="37"/>
  <c r="G16" i="37" s="1"/>
  <c r="D16" i="37"/>
  <c r="C16" i="37"/>
  <c r="F15" i="37"/>
  <c r="G15" i="37" s="1"/>
  <c r="D15" i="37"/>
  <c r="C15" i="37"/>
  <c r="F14" i="37"/>
  <c r="G14" i="37" s="1"/>
  <c r="D14" i="37"/>
  <c r="C14" i="37"/>
  <c r="F13" i="37"/>
  <c r="G13" i="37" s="1"/>
  <c r="D13" i="37"/>
  <c r="C13" i="37"/>
  <c r="F12" i="37"/>
  <c r="G12" i="37" s="1"/>
  <c r="D12" i="37"/>
  <c r="C12" i="37"/>
  <c r="F11" i="37"/>
  <c r="G11" i="37" s="1"/>
  <c r="D11" i="37"/>
  <c r="C11" i="37"/>
  <c r="F10" i="37"/>
  <c r="G10" i="37" s="1"/>
  <c r="D10" i="37"/>
  <c r="C10" i="37"/>
  <c r="F9" i="37"/>
  <c r="G9" i="37" s="1"/>
  <c r="D9" i="37"/>
  <c r="C9" i="37"/>
  <c r="F8" i="37"/>
  <c r="G8" i="37" s="1"/>
  <c r="D8" i="37"/>
  <c r="C8" i="37"/>
  <c r="F7" i="37"/>
  <c r="G7" i="37" s="1"/>
  <c r="D7" i="37"/>
  <c r="C7" i="37"/>
  <c r="B6" i="37"/>
  <c r="D83" i="37" s="1"/>
  <c r="B2" i="36"/>
  <c r="B2" i="35"/>
  <c r="C40" i="36"/>
  <c r="D40" i="36"/>
  <c r="F40" i="36"/>
  <c r="G40" i="36" s="1"/>
  <c r="C24" i="36"/>
  <c r="D24" i="36"/>
  <c r="F24" i="36"/>
  <c r="G24" i="36" s="1"/>
  <c r="C25" i="36"/>
  <c r="D25" i="36"/>
  <c r="F25" i="36"/>
  <c r="G25" i="36" s="1"/>
  <c r="C26" i="36"/>
  <c r="D26" i="36"/>
  <c r="F26" i="36"/>
  <c r="G26" i="36" s="1"/>
  <c r="C27" i="36"/>
  <c r="D27" i="36"/>
  <c r="F27" i="36"/>
  <c r="G27" i="36" s="1"/>
  <c r="F76" i="36"/>
  <c r="G76" i="36" s="1"/>
  <c r="D76" i="36"/>
  <c r="C76" i="36"/>
  <c r="F74" i="36"/>
  <c r="G74" i="36" s="1"/>
  <c r="D74" i="36"/>
  <c r="C74" i="36"/>
  <c r="F73" i="36"/>
  <c r="G73" i="36" s="1"/>
  <c r="D73" i="36"/>
  <c r="C73" i="36"/>
  <c r="B68" i="36"/>
  <c r="D86" i="36" s="1"/>
  <c r="F65" i="36"/>
  <c r="G65" i="36" s="1"/>
  <c r="D65" i="36"/>
  <c r="C65" i="36"/>
  <c r="F64" i="36"/>
  <c r="G64" i="36" s="1"/>
  <c r="D64" i="36"/>
  <c r="C64" i="36"/>
  <c r="F63" i="36"/>
  <c r="G63" i="36" s="1"/>
  <c r="D63" i="36"/>
  <c r="C63" i="36"/>
  <c r="B62" i="36"/>
  <c r="D85" i="36" s="1"/>
  <c r="F59" i="36"/>
  <c r="G59" i="36" s="1"/>
  <c r="D59" i="36"/>
  <c r="C59" i="36"/>
  <c r="F57" i="36"/>
  <c r="G57" i="36" s="1"/>
  <c r="D57" i="36"/>
  <c r="C57" i="36"/>
  <c r="F56" i="36"/>
  <c r="G56" i="36" s="1"/>
  <c r="D56" i="36"/>
  <c r="C56" i="36"/>
  <c r="F55" i="36"/>
  <c r="G55" i="36" s="1"/>
  <c r="D55" i="36"/>
  <c r="C55" i="36"/>
  <c r="F54" i="36"/>
  <c r="G54" i="36" s="1"/>
  <c r="D54" i="36"/>
  <c r="C54" i="36"/>
  <c r="F53" i="36"/>
  <c r="G53" i="36" s="1"/>
  <c r="D53" i="36"/>
  <c r="C53" i="36"/>
  <c r="F52" i="36"/>
  <c r="G52" i="36" s="1"/>
  <c r="D52" i="36"/>
  <c r="C52" i="36"/>
  <c r="F51" i="36"/>
  <c r="G51" i="36" s="1"/>
  <c r="D51" i="36"/>
  <c r="C51" i="36"/>
  <c r="F50" i="36"/>
  <c r="G50" i="36" s="1"/>
  <c r="D50" i="36"/>
  <c r="C50" i="36"/>
  <c r="B49" i="36"/>
  <c r="D84" i="36" s="1"/>
  <c r="F46" i="36"/>
  <c r="G46" i="36" s="1"/>
  <c r="D46" i="36"/>
  <c r="C46" i="36"/>
  <c r="F45" i="36"/>
  <c r="G45" i="36" s="1"/>
  <c r="D45" i="36"/>
  <c r="C45" i="36"/>
  <c r="F44" i="36"/>
  <c r="G44" i="36" s="1"/>
  <c r="D44" i="36"/>
  <c r="C44" i="36"/>
  <c r="F43" i="36"/>
  <c r="G43" i="36" s="1"/>
  <c r="D43" i="36"/>
  <c r="C43" i="36"/>
  <c r="F42" i="36"/>
  <c r="G42" i="36" s="1"/>
  <c r="D42" i="36"/>
  <c r="C42" i="36"/>
  <c r="F41" i="36"/>
  <c r="G41" i="36" s="1"/>
  <c r="D41" i="36"/>
  <c r="C41" i="36"/>
  <c r="F39" i="36"/>
  <c r="G39" i="36" s="1"/>
  <c r="D39" i="36"/>
  <c r="C39" i="36"/>
  <c r="F38" i="36"/>
  <c r="G38" i="36" s="1"/>
  <c r="D38" i="36"/>
  <c r="C38" i="36"/>
  <c r="F37" i="36"/>
  <c r="G37" i="36" s="1"/>
  <c r="D37" i="36"/>
  <c r="C37" i="36"/>
  <c r="F36" i="36"/>
  <c r="G36" i="36" s="1"/>
  <c r="D36" i="36"/>
  <c r="C36" i="36"/>
  <c r="F35" i="36"/>
  <c r="G35" i="36" s="1"/>
  <c r="D35" i="36"/>
  <c r="C35" i="36"/>
  <c r="F34" i="36"/>
  <c r="G34" i="36" s="1"/>
  <c r="D34" i="36"/>
  <c r="C34" i="36"/>
  <c r="F33" i="36"/>
  <c r="G33" i="36" s="1"/>
  <c r="D33" i="36"/>
  <c r="C33" i="36"/>
  <c r="B32" i="36"/>
  <c r="F29" i="36"/>
  <c r="G29" i="36" s="1"/>
  <c r="D29" i="36"/>
  <c r="C29" i="36"/>
  <c r="F28" i="36"/>
  <c r="G28" i="36" s="1"/>
  <c r="D28" i="36"/>
  <c r="C28" i="36"/>
  <c r="F23" i="36"/>
  <c r="G23" i="36" s="1"/>
  <c r="D23" i="36"/>
  <c r="C23" i="36"/>
  <c r="F22" i="36"/>
  <c r="G22" i="36" s="1"/>
  <c r="D22" i="36"/>
  <c r="C22" i="36"/>
  <c r="F21" i="36"/>
  <c r="G21" i="36" s="1"/>
  <c r="D21" i="36"/>
  <c r="C21" i="36"/>
  <c r="F20" i="36"/>
  <c r="G20" i="36" s="1"/>
  <c r="D20" i="36"/>
  <c r="C20" i="36"/>
  <c r="F19" i="36"/>
  <c r="G19" i="36" s="1"/>
  <c r="D19" i="36"/>
  <c r="C19" i="36"/>
  <c r="F18" i="36"/>
  <c r="G18" i="36" s="1"/>
  <c r="D18" i="36"/>
  <c r="C18" i="36"/>
  <c r="F17" i="36"/>
  <c r="G17" i="36" s="1"/>
  <c r="D17" i="36"/>
  <c r="C17" i="36"/>
  <c r="F16" i="36"/>
  <c r="G16" i="36" s="1"/>
  <c r="D16" i="36"/>
  <c r="C16" i="36"/>
  <c r="F15" i="36"/>
  <c r="G15" i="36" s="1"/>
  <c r="D15" i="36"/>
  <c r="C15" i="36"/>
  <c r="F14" i="36"/>
  <c r="G14" i="36" s="1"/>
  <c r="D14" i="36"/>
  <c r="C14" i="36"/>
  <c r="F13" i="36"/>
  <c r="G13" i="36" s="1"/>
  <c r="D13" i="36"/>
  <c r="C13" i="36"/>
  <c r="F12" i="36"/>
  <c r="G12" i="36" s="1"/>
  <c r="D12" i="36"/>
  <c r="C12" i="36"/>
  <c r="F11" i="36"/>
  <c r="G11" i="36" s="1"/>
  <c r="D11" i="36"/>
  <c r="C11" i="36"/>
  <c r="F10" i="36"/>
  <c r="G10" i="36" s="1"/>
  <c r="D10" i="36"/>
  <c r="C10" i="36"/>
  <c r="F9" i="36"/>
  <c r="G9" i="36" s="1"/>
  <c r="D9" i="36"/>
  <c r="C9" i="36"/>
  <c r="F8" i="36"/>
  <c r="G8" i="36" s="1"/>
  <c r="D8" i="36"/>
  <c r="C8" i="36"/>
  <c r="F7" i="36"/>
  <c r="G7" i="36" s="1"/>
  <c r="D7" i="36"/>
  <c r="C7" i="36"/>
  <c r="B6" i="36"/>
  <c r="D82" i="36" s="1"/>
  <c r="C37" i="35"/>
  <c r="D37" i="35"/>
  <c r="F37" i="35"/>
  <c r="G37" i="35" s="1"/>
  <c r="C38" i="35"/>
  <c r="D38" i="35"/>
  <c r="F38" i="35"/>
  <c r="G38" i="35" s="1"/>
  <c r="C39" i="35"/>
  <c r="D39" i="35"/>
  <c r="F39" i="35"/>
  <c r="G39" i="35" s="1"/>
  <c r="C23" i="35"/>
  <c r="D23" i="35"/>
  <c r="F23" i="35"/>
  <c r="G23" i="35" s="1"/>
  <c r="C24" i="35"/>
  <c r="D24" i="35"/>
  <c r="F24" i="35"/>
  <c r="G24" i="35" s="1"/>
  <c r="C25" i="35"/>
  <c r="D25" i="35"/>
  <c r="F25" i="35"/>
  <c r="G25" i="35" s="1"/>
  <c r="C26" i="35"/>
  <c r="D26" i="35"/>
  <c r="F26" i="35"/>
  <c r="G26" i="35" s="1"/>
  <c r="F76" i="35"/>
  <c r="G76" i="35" s="1"/>
  <c r="D76" i="35"/>
  <c r="C76" i="35"/>
  <c r="F74" i="35"/>
  <c r="G74" i="35" s="1"/>
  <c r="D74" i="35"/>
  <c r="C74" i="35"/>
  <c r="F73" i="35"/>
  <c r="G73" i="35" s="1"/>
  <c r="D73" i="35"/>
  <c r="C73" i="35"/>
  <c r="B68" i="35"/>
  <c r="D86" i="35" s="1"/>
  <c r="F65" i="35"/>
  <c r="G65" i="35" s="1"/>
  <c r="D65" i="35"/>
  <c r="C65" i="35"/>
  <c r="F64" i="35"/>
  <c r="G64" i="35" s="1"/>
  <c r="D64" i="35"/>
  <c r="C64" i="35"/>
  <c r="F63" i="35"/>
  <c r="G63" i="35" s="1"/>
  <c r="D63" i="35"/>
  <c r="C63" i="35"/>
  <c r="B62" i="35"/>
  <c r="D85" i="35" s="1"/>
  <c r="F59" i="35"/>
  <c r="G59" i="35" s="1"/>
  <c r="D59" i="35"/>
  <c r="C59" i="35"/>
  <c r="F57" i="35"/>
  <c r="G57" i="35" s="1"/>
  <c r="D57" i="35"/>
  <c r="C57" i="35"/>
  <c r="F56" i="35"/>
  <c r="G56" i="35" s="1"/>
  <c r="D56" i="35"/>
  <c r="C56" i="35"/>
  <c r="F55" i="35"/>
  <c r="G55" i="35" s="1"/>
  <c r="D55" i="35"/>
  <c r="C55" i="35"/>
  <c r="F54" i="35"/>
  <c r="G54" i="35" s="1"/>
  <c r="D54" i="35"/>
  <c r="C54" i="35"/>
  <c r="F53" i="35"/>
  <c r="G53" i="35" s="1"/>
  <c r="D53" i="35"/>
  <c r="C53" i="35"/>
  <c r="F52" i="35"/>
  <c r="G52" i="35" s="1"/>
  <c r="D52" i="35"/>
  <c r="C52" i="35"/>
  <c r="F51" i="35"/>
  <c r="G51" i="35" s="1"/>
  <c r="D51" i="35"/>
  <c r="C51" i="35"/>
  <c r="F50" i="35"/>
  <c r="G50" i="35" s="1"/>
  <c r="D50" i="35"/>
  <c r="C50" i="35"/>
  <c r="B49" i="35"/>
  <c r="D84" i="35" s="1"/>
  <c r="F46" i="35"/>
  <c r="G46" i="35" s="1"/>
  <c r="D46" i="35"/>
  <c r="C46" i="35"/>
  <c r="F45" i="35"/>
  <c r="G45" i="35" s="1"/>
  <c r="D45" i="35"/>
  <c r="C45" i="35"/>
  <c r="F44" i="35"/>
  <c r="G44" i="35" s="1"/>
  <c r="D44" i="35"/>
  <c r="C44" i="35"/>
  <c r="F43" i="35"/>
  <c r="G43" i="35" s="1"/>
  <c r="D43" i="35"/>
  <c r="C43" i="35"/>
  <c r="F42" i="35"/>
  <c r="G42" i="35" s="1"/>
  <c r="D42" i="35"/>
  <c r="C42" i="35"/>
  <c r="F41" i="35"/>
  <c r="G41" i="35" s="1"/>
  <c r="D41" i="35"/>
  <c r="C41" i="35"/>
  <c r="F40" i="35"/>
  <c r="G40" i="35" s="1"/>
  <c r="D40" i="35"/>
  <c r="C40" i="35"/>
  <c r="F36" i="35"/>
  <c r="G36" i="35" s="1"/>
  <c r="D36" i="35"/>
  <c r="C36" i="35"/>
  <c r="F35" i="35"/>
  <c r="G35" i="35" s="1"/>
  <c r="D35" i="35"/>
  <c r="C35" i="35"/>
  <c r="F34" i="35"/>
  <c r="G34" i="35" s="1"/>
  <c r="D34" i="35"/>
  <c r="C34" i="35"/>
  <c r="F33" i="35"/>
  <c r="G33" i="35" s="1"/>
  <c r="D33" i="35"/>
  <c r="C33" i="35"/>
  <c r="B32" i="35"/>
  <c r="F29" i="35"/>
  <c r="G29" i="35" s="1"/>
  <c r="D29" i="35"/>
  <c r="C29" i="35"/>
  <c r="F28" i="35"/>
  <c r="G28" i="35" s="1"/>
  <c r="D28" i="35"/>
  <c r="C28" i="35"/>
  <c r="F27" i="35"/>
  <c r="G27" i="35" s="1"/>
  <c r="D27" i="35"/>
  <c r="C27" i="35"/>
  <c r="F22" i="35"/>
  <c r="G22" i="35" s="1"/>
  <c r="D22" i="35"/>
  <c r="C22" i="35"/>
  <c r="F21" i="35"/>
  <c r="G21" i="35" s="1"/>
  <c r="D21" i="35"/>
  <c r="C21" i="35"/>
  <c r="F20" i="35"/>
  <c r="G20" i="35" s="1"/>
  <c r="D20" i="35"/>
  <c r="C20" i="35"/>
  <c r="F19" i="35"/>
  <c r="G19" i="35" s="1"/>
  <c r="D19" i="35"/>
  <c r="C19" i="35"/>
  <c r="F18" i="35"/>
  <c r="G18" i="35" s="1"/>
  <c r="D18" i="35"/>
  <c r="C18" i="35"/>
  <c r="F17" i="35"/>
  <c r="G17" i="35" s="1"/>
  <c r="D17" i="35"/>
  <c r="C17" i="35"/>
  <c r="F16" i="35"/>
  <c r="G16" i="35" s="1"/>
  <c r="D16" i="35"/>
  <c r="C16" i="35"/>
  <c r="F15" i="35"/>
  <c r="G15" i="35" s="1"/>
  <c r="D15" i="35"/>
  <c r="C15" i="35"/>
  <c r="F14" i="35"/>
  <c r="G14" i="35" s="1"/>
  <c r="D14" i="35"/>
  <c r="C14" i="35"/>
  <c r="F13" i="35"/>
  <c r="G13" i="35" s="1"/>
  <c r="D13" i="35"/>
  <c r="C13" i="35"/>
  <c r="F12" i="35"/>
  <c r="G12" i="35" s="1"/>
  <c r="D12" i="35"/>
  <c r="C12" i="35"/>
  <c r="F11" i="35"/>
  <c r="G11" i="35" s="1"/>
  <c r="D11" i="35"/>
  <c r="C11" i="35"/>
  <c r="F10" i="35"/>
  <c r="G10" i="35" s="1"/>
  <c r="D10" i="35"/>
  <c r="C10" i="35"/>
  <c r="F9" i="35"/>
  <c r="G9" i="35" s="1"/>
  <c r="D9" i="35"/>
  <c r="C9" i="35"/>
  <c r="F8" i="35"/>
  <c r="G8" i="35" s="1"/>
  <c r="D8" i="35"/>
  <c r="C8" i="35"/>
  <c r="F7" i="35"/>
  <c r="G7" i="35" s="1"/>
  <c r="D7" i="35"/>
  <c r="C7" i="35"/>
  <c r="B6" i="35"/>
  <c r="D82" i="35" s="1"/>
  <c r="G66" i="35" l="1"/>
  <c r="G85" i="35" s="1"/>
  <c r="D83" i="36"/>
  <c r="D83" i="35"/>
  <c r="D84" i="37"/>
  <c r="G47" i="35"/>
  <c r="G83" i="35" s="1"/>
  <c r="G77" i="35"/>
  <c r="G86" i="35" s="1"/>
  <c r="D85" i="37"/>
  <c r="G66" i="36"/>
  <c r="G85" i="36" s="1"/>
  <c r="G78" i="37"/>
  <c r="G87" i="37" s="1"/>
  <c r="G67" i="37"/>
  <c r="G86" i="37" s="1"/>
  <c r="G48" i="37"/>
  <c r="G84" i="37" s="1"/>
  <c r="G30" i="37"/>
  <c r="G61" i="37"/>
  <c r="G85" i="37" s="1"/>
  <c r="G77" i="36"/>
  <c r="G86" i="36" s="1"/>
  <c r="G30" i="36"/>
  <c r="G82" i="36" s="1"/>
  <c r="G60" i="36"/>
  <c r="G84" i="36" s="1"/>
  <c r="G47" i="36"/>
  <c r="G83" i="36" s="1"/>
  <c r="G60" i="35"/>
  <c r="G84" i="35" s="1"/>
  <c r="G30" i="35"/>
  <c r="G83" i="37" l="1"/>
  <c r="G79" i="37"/>
  <c r="G78" i="36"/>
  <c r="G87" i="36"/>
  <c r="G82" i="35"/>
  <c r="G78" i="35"/>
  <c r="G87" i="35" l="1"/>
  <c r="G88" i="37"/>
  <c r="D17" i="23"/>
  <c r="E17" i="23" s="1"/>
  <c r="F17" i="23" s="1"/>
  <c r="G170" i="36"/>
  <c r="C26" i="34"/>
  <c r="D26" i="34"/>
  <c r="F26" i="34"/>
  <c r="G26" i="34" s="1"/>
  <c r="C27" i="34"/>
  <c r="D27" i="34"/>
  <c r="F27" i="34"/>
  <c r="G27" i="34" s="1"/>
  <c r="C28" i="34"/>
  <c r="D28" i="34"/>
  <c r="F28" i="34"/>
  <c r="G28" i="34" s="1"/>
  <c r="C29" i="34"/>
  <c r="D29" i="34"/>
  <c r="F29" i="34"/>
  <c r="G29" i="34" s="1"/>
  <c r="B2" i="34"/>
  <c r="F81" i="34"/>
  <c r="G81" i="34" s="1"/>
  <c r="D81" i="34"/>
  <c r="C81" i="34"/>
  <c r="F79" i="34"/>
  <c r="G79" i="34" s="1"/>
  <c r="D79" i="34"/>
  <c r="C79" i="34"/>
  <c r="F78" i="34"/>
  <c r="G78" i="34" s="1"/>
  <c r="D78" i="34"/>
  <c r="C78" i="34"/>
  <c r="F70" i="34"/>
  <c r="G70" i="34" s="1"/>
  <c r="D70" i="34"/>
  <c r="C70" i="34"/>
  <c r="F69" i="34"/>
  <c r="G69" i="34" s="1"/>
  <c r="D69" i="34"/>
  <c r="C69" i="34"/>
  <c r="F68" i="34"/>
  <c r="G68" i="34" s="1"/>
  <c r="D68" i="34"/>
  <c r="C68" i="34"/>
  <c r="B67" i="34"/>
  <c r="D90" i="34" s="1"/>
  <c r="F64" i="34"/>
  <c r="G64" i="34" s="1"/>
  <c r="D64" i="34"/>
  <c r="C64" i="34"/>
  <c r="F62" i="34"/>
  <c r="G62" i="34" s="1"/>
  <c r="D62" i="34"/>
  <c r="C62" i="34"/>
  <c r="F61" i="34"/>
  <c r="G61" i="34" s="1"/>
  <c r="D61" i="34"/>
  <c r="C61" i="34"/>
  <c r="F60" i="34"/>
  <c r="G60" i="34" s="1"/>
  <c r="D60" i="34"/>
  <c r="C60" i="34"/>
  <c r="F59" i="34"/>
  <c r="G59" i="34" s="1"/>
  <c r="D59" i="34"/>
  <c r="C59" i="34"/>
  <c r="F58" i="34"/>
  <c r="G58" i="34" s="1"/>
  <c r="D58" i="34"/>
  <c r="C58" i="34"/>
  <c r="F57" i="34"/>
  <c r="G57" i="34" s="1"/>
  <c r="D57" i="34"/>
  <c r="C57" i="34"/>
  <c r="F56" i="34"/>
  <c r="G56" i="34" s="1"/>
  <c r="D56" i="34"/>
  <c r="C56" i="34"/>
  <c r="F55" i="34"/>
  <c r="G55" i="34" s="1"/>
  <c r="D55" i="34"/>
  <c r="C55" i="34"/>
  <c r="B54" i="34"/>
  <c r="D89" i="34" s="1"/>
  <c r="F51" i="34"/>
  <c r="G51" i="34" s="1"/>
  <c r="D51" i="34"/>
  <c r="C51" i="34"/>
  <c r="F50" i="34"/>
  <c r="G50" i="34" s="1"/>
  <c r="D50" i="34"/>
  <c r="C50" i="34"/>
  <c r="F49" i="34"/>
  <c r="G49" i="34" s="1"/>
  <c r="D49" i="34"/>
  <c r="C49" i="34"/>
  <c r="F48" i="34"/>
  <c r="G48" i="34" s="1"/>
  <c r="D48" i="34"/>
  <c r="C48" i="34"/>
  <c r="F47" i="34"/>
  <c r="G47" i="34" s="1"/>
  <c r="D47" i="34"/>
  <c r="C47" i="34"/>
  <c r="F45" i="34"/>
  <c r="G45" i="34" s="1"/>
  <c r="D45" i="34"/>
  <c r="C45" i="34"/>
  <c r="F44" i="34"/>
  <c r="G44" i="34" s="1"/>
  <c r="D44" i="34"/>
  <c r="C44" i="34"/>
  <c r="F43" i="34"/>
  <c r="G43" i="34" s="1"/>
  <c r="D43" i="34"/>
  <c r="C43" i="34"/>
  <c r="F42" i="34"/>
  <c r="G42" i="34" s="1"/>
  <c r="D42" i="34"/>
  <c r="C42" i="34"/>
  <c r="F41" i="34"/>
  <c r="G41" i="34" s="1"/>
  <c r="D41" i="34"/>
  <c r="C41" i="34"/>
  <c r="F40" i="34"/>
  <c r="G40" i="34" s="1"/>
  <c r="D40" i="34"/>
  <c r="C40" i="34"/>
  <c r="F39" i="34"/>
  <c r="G39" i="34" s="1"/>
  <c r="D39" i="34"/>
  <c r="C39" i="34"/>
  <c r="F35" i="34"/>
  <c r="G35" i="34" s="1"/>
  <c r="D35" i="34"/>
  <c r="C35" i="34"/>
  <c r="F34" i="34"/>
  <c r="G34" i="34" s="1"/>
  <c r="D34" i="34"/>
  <c r="C34" i="34"/>
  <c r="B33" i="34"/>
  <c r="F30" i="34"/>
  <c r="G30" i="34" s="1"/>
  <c r="D30" i="34"/>
  <c r="C30" i="34"/>
  <c r="F25" i="34"/>
  <c r="G25" i="34" s="1"/>
  <c r="D25" i="34"/>
  <c r="C25" i="34"/>
  <c r="F24" i="34"/>
  <c r="G24" i="34" s="1"/>
  <c r="D24" i="34"/>
  <c r="C24" i="34"/>
  <c r="F23" i="34"/>
  <c r="G23" i="34" s="1"/>
  <c r="D23" i="34"/>
  <c r="C23" i="34"/>
  <c r="F22" i="34"/>
  <c r="G22" i="34" s="1"/>
  <c r="D22" i="34"/>
  <c r="C22" i="34"/>
  <c r="F21" i="34"/>
  <c r="G21" i="34" s="1"/>
  <c r="D21" i="34"/>
  <c r="C21" i="34"/>
  <c r="F20" i="34"/>
  <c r="G20" i="34" s="1"/>
  <c r="D20" i="34"/>
  <c r="C20" i="34"/>
  <c r="F19" i="34"/>
  <c r="G19" i="34" s="1"/>
  <c r="D19" i="34"/>
  <c r="C19" i="34"/>
  <c r="F18" i="34"/>
  <c r="G18" i="34" s="1"/>
  <c r="D18" i="34"/>
  <c r="C18" i="34"/>
  <c r="F17" i="34"/>
  <c r="G17" i="34" s="1"/>
  <c r="D17" i="34"/>
  <c r="C17" i="34"/>
  <c r="F16" i="34"/>
  <c r="G16" i="34" s="1"/>
  <c r="D16" i="34"/>
  <c r="C16" i="34"/>
  <c r="F15" i="34"/>
  <c r="G15" i="34" s="1"/>
  <c r="D15" i="34"/>
  <c r="C15" i="34"/>
  <c r="F14" i="34"/>
  <c r="G14" i="34" s="1"/>
  <c r="D14" i="34"/>
  <c r="C14" i="34"/>
  <c r="F13" i="34"/>
  <c r="G13" i="34" s="1"/>
  <c r="D13" i="34"/>
  <c r="C13" i="34"/>
  <c r="F12" i="34"/>
  <c r="G12" i="34" s="1"/>
  <c r="D12" i="34"/>
  <c r="C12" i="34"/>
  <c r="F11" i="34"/>
  <c r="G11" i="34" s="1"/>
  <c r="D11" i="34"/>
  <c r="C11" i="34"/>
  <c r="F10" i="34"/>
  <c r="G10" i="34" s="1"/>
  <c r="D10" i="34"/>
  <c r="C10" i="34"/>
  <c r="F9" i="34"/>
  <c r="G9" i="34" s="1"/>
  <c r="D9" i="34"/>
  <c r="C9" i="34"/>
  <c r="F8" i="34"/>
  <c r="G8" i="34" s="1"/>
  <c r="D8" i="34"/>
  <c r="C8" i="34"/>
  <c r="F7" i="34"/>
  <c r="G7" i="34" s="1"/>
  <c r="D7" i="34"/>
  <c r="C7" i="34"/>
  <c r="B6" i="34"/>
  <c r="D87" i="34" s="1"/>
  <c r="F72" i="29"/>
  <c r="G72" i="29" s="1"/>
  <c r="F73" i="29"/>
  <c r="G73" i="29" s="1"/>
  <c r="F75" i="29"/>
  <c r="G75" i="29" s="1"/>
  <c r="C72" i="29"/>
  <c r="D72" i="29"/>
  <c r="C73" i="29"/>
  <c r="D73" i="29"/>
  <c r="C75" i="29"/>
  <c r="D75" i="29"/>
  <c r="F68" i="29"/>
  <c r="G68" i="29" s="1"/>
  <c r="D68" i="29"/>
  <c r="C68" i="29"/>
  <c r="F63" i="29"/>
  <c r="G63" i="29" s="1"/>
  <c r="F64" i="29"/>
  <c r="G64" i="29" s="1"/>
  <c r="C63" i="29"/>
  <c r="D63" i="29"/>
  <c r="C64" i="29"/>
  <c r="D64" i="29"/>
  <c r="F62" i="29"/>
  <c r="G62" i="29" s="1"/>
  <c r="D62" i="29"/>
  <c r="C62" i="29"/>
  <c r="F50" i="29"/>
  <c r="G50" i="29" s="1"/>
  <c r="F51" i="29"/>
  <c r="G51" i="29" s="1"/>
  <c r="F52" i="29"/>
  <c r="G52" i="29" s="1"/>
  <c r="F53" i="29"/>
  <c r="G53" i="29" s="1"/>
  <c r="F54" i="29"/>
  <c r="G54" i="29" s="1"/>
  <c r="F55" i="29"/>
  <c r="G55" i="29" s="1"/>
  <c r="F56" i="29"/>
  <c r="G56" i="29" s="1"/>
  <c r="F58" i="29"/>
  <c r="G58" i="29" s="1"/>
  <c r="C50" i="29"/>
  <c r="D50" i="29"/>
  <c r="C51" i="29"/>
  <c r="D51" i="29"/>
  <c r="C52" i="29"/>
  <c r="D52" i="29"/>
  <c r="C53" i="29"/>
  <c r="D53" i="29"/>
  <c r="C54" i="29"/>
  <c r="D54" i="29"/>
  <c r="C55" i="29"/>
  <c r="D55" i="29"/>
  <c r="C56" i="29"/>
  <c r="D56" i="29"/>
  <c r="C58" i="29"/>
  <c r="D58" i="29"/>
  <c r="F49" i="29"/>
  <c r="G49" i="29" s="1"/>
  <c r="D49" i="29"/>
  <c r="C49" i="29"/>
  <c r="D95" i="25"/>
  <c r="B44" i="27"/>
  <c r="B61" i="29"/>
  <c r="D84" i="29" s="1"/>
  <c r="B48" i="29"/>
  <c r="D83" i="29" s="1"/>
  <c r="B30" i="29"/>
  <c r="B24" i="27"/>
  <c r="F32" i="29"/>
  <c r="G32" i="29" s="1"/>
  <c r="F33" i="29"/>
  <c r="G33" i="29" s="1"/>
  <c r="F34" i="29"/>
  <c r="G34" i="29" s="1"/>
  <c r="F35" i="29"/>
  <c r="G35" i="29" s="1"/>
  <c r="F36" i="29"/>
  <c r="G36" i="29" s="1"/>
  <c r="F37" i="29"/>
  <c r="G37" i="29" s="1"/>
  <c r="F38" i="29"/>
  <c r="G38" i="29" s="1"/>
  <c r="F39" i="29"/>
  <c r="G39" i="29" s="1"/>
  <c r="F40" i="29"/>
  <c r="G40" i="29" s="1"/>
  <c r="F41" i="29"/>
  <c r="G41" i="29" s="1"/>
  <c r="F42" i="29"/>
  <c r="G42" i="29" s="1"/>
  <c r="F43" i="29"/>
  <c r="G43" i="29" s="1"/>
  <c r="F44" i="29"/>
  <c r="G44" i="29" s="1"/>
  <c r="F45" i="29"/>
  <c r="G45" i="29" s="1"/>
  <c r="C32" i="29"/>
  <c r="D32" i="29"/>
  <c r="C33" i="29"/>
  <c r="D33" i="29"/>
  <c r="C34" i="29"/>
  <c r="D34" i="29"/>
  <c r="C35" i="29"/>
  <c r="D35" i="29"/>
  <c r="C36" i="29"/>
  <c r="D36" i="29"/>
  <c r="C37" i="29"/>
  <c r="D37" i="29"/>
  <c r="C38" i="29"/>
  <c r="D38" i="29"/>
  <c r="C39" i="29"/>
  <c r="D39" i="29"/>
  <c r="C40" i="29"/>
  <c r="D40" i="29"/>
  <c r="C41" i="29"/>
  <c r="D41" i="29"/>
  <c r="C42" i="29"/>
  <c r="D42" i="29"/>
  <c r="C43" i="29"/>
  <c r="D43" i="29"/>
  <c r="C44" i="29"/>
  <c r="D44" i="29"/>
  <c r="C45" i="29"/>
  <c r="D45" i="29"/>
  <c r="F31" i="29"/>
  <c r="G31" i="29" s="1"/>
  <c r="D31" i="29"/>
  <c r="C31" i="29"/>
  <c r="F9" i="29"/>
  <c r="G9" i="29" s="1"/>
  <c r="F10" i="29"/>
  <c r="G10" i="29" s="1"/>
  <c r="F11" i="29"/>
  <c r="G11" i="29" s="1"/>
  <c r="F12" i="29"/>
  <c r="G12" i="29" s="1"/>
  <c r="F13" i="29"/>
  <c r="G13" i="29" s="1"/>
  <c r="F14" i="29"/>
  <c r="G14" i="29" s="1"/>
  <c r="F15" i="29"/>
  <c r="G15" i="29" s="1"/>
  <c r="F16" i="29"/>
  <c r="G16" i="29" s="1"/>
  <c r="F17" i="29"/>
  <c r="G17" i="29" s="1"/>
  <c r="F18" i="29"/>
  <c r="G18" i="29" s="1"/>
  <c r="F19" i="29"/>
  <c r="G19" i="29" s="1"/>
  <c r="F20" i="29"/>
  <c r="G20" i="29" s="1"/>
  <c r="F21" i="29"/>
  <c r="G21" i="29" s="1"/>
  <c r="F22" i="29"/>
  <c r="G22" i="29" s="1"/>
  <c r="F23" i="29"/>
  <c r="G23" i="29" s="1"/>
  <c r="F24" i="29"/>
  <c r="G24" i="29" s="1"/>
  <c r="F25" i="29"/>
  <c r="G25" i="29" s="1"/>
  <c r="F26" i="29"/>
  <c r="G26" i="29" s="1"/>
  <c r="F27" i="29"/>
  <c r="G27" i="29" s="1"/>
  <c r="F8" i="29"/>
  <c r="G8" i="29" s="1"/>
  <c r="C8" i="29"/>
  <c r="D8" i="29"/>
  <c r="C9" i="29"/>
  <c r="D9" i="29"/>
  <c r="C10" i="29"/>
  <c r="D10" i="29"/>
  <c r="C11" i="29"/>
  <c r="D11" i="29"/>
  <c r="C12" i="29"/>
  <c r="D12" i="29"/>
  <c r="C13" i="29"/>
  <c r="D13" i="29"/>
  <c r="C14" i="29"/>
  <c r="D14" i="29"/>
  <c r="C15" i="29"/>
  <c r="D15" i="29"/>
  <c r="C16" i="29"/>
  <c r="D16" i="29"/>
  <c r="C17" i="29"/>
  <c r="D17" i="29"/>
  <c r="C18" i="29"/>
  <c r="D18" i="29"/>
  <c r="C19" i="29"/>
  <c r="D19" i="29"/>
  <c r="C20" i="29"/>
  <c r="D20" i="29"/>
  <c r="C21" i="29"/>
  <c r="D21" i="29"/>
  <c r="C22" i="29"/>
  <c r="D22" i="29"/>
  <c r="C23" i="29"/>
  <c r="D23" i="29"/>
  <c r="C24" i="29"/>
  <c r="D24" i="29"/>
  <c r="C25" i="29"/>
  <c r="D25" i="29"/>
  <c r="C26" i="29"/>
  <c r="D26" i="29"/>
  <c r="C27" i="29"/>
  <c r="D27" i="29"/>
  <c r="B6" i="29"/>
  <c r="D81" i="29" s="1"/>
  <c r="B6" i="27"/>
  <c r="F7" i="29"/>
  <c r="G7" i="29" s="1"/>
  <c r="D7" i="29"/>
  <c r="C7" i="29"/>
  <c r="B2" i="29"/>
  <c r="B2" i="27"/>
  <c r="D82" i="29" l="1"/>
  <c r="G171" i="37"/>
  <c r="D18" i="23"/>
  <c r="E18" i="23" s="1"/>
  <c r="F18" i="23" s="1"/>
  <c r="D16" i="23"/>
  <c r="E16" i="23" s="1"/>
  <c r="F16" i="23" s="1"/>
  <c r="D88" i="34"/>
  <c r="G28" i="29"/>
  <c r="G65" i="29"/>
  <c r="G84" i="29" s="1"/>
  <c r="G82" i="34"/>
  <c r="G91" i="34" s="1"/>
  <c r="G52" i="34"/>
  <c r="G88" i="34" s="1"/>
  <c r="G71" i="34"/>
  <c r="G90" i="34" s="1"/>
  <c r="G31" i="34"/>
  <c r="G65" i="34"/>
  <c r="G89" i="34" s="1"/>
  <c r="G59" i="29"/>
  <c r="G83" i="29" s="1"/>
  <c r="G46" i="29"/>
  <c r="G82" i="29" s="1"/>
  <c r="G76" i="29"/>
  <c r="G85" i="29" s="1"/>
  <c r="G87" i="34" l="1"/>
  <c r="G83" i="34"/>
  <c r="G81" i="29"/>
  <c r="G77" i="29"/>
  <c r="G86" i="29" l="1"/>
  <c r="G92" i="34"/>
  <c r="D19" i="18"/>
  <c r="E19" i="18"/>
  <c r="F19" i="18"/>
  <c r="G19" i="18"/>
  <c r="H19" i="18"/>
  <c r="I19" i="18"/>
  <c r="J19" i="18"/>
  <c r="K19" i="18"/>
  <c r="L19" i="18"/>
  <c r="C19" i="18"/>
  <c r="D15" i="23" l="1"/>
  <c r="E15" i="23" s="1"/>
  <c r="F15" i="23" s="1"/>
  <c r="D14" i="23"/>
  <c r="E14" i="23" s="1"/>
  <c r="F14" i="23" s="1"/>
  <c r="C15" i="25"/>
  <c r="D15" i="25"/>
  <c r="F15" i="25"/>
  <c r="G15" i="25" s="1"/>
  <c r="C16" i="25"/>
  <c r="D16" i="25"/>
  <c r="F16" i="25"/>
  <c r="G16" i="25" s="1"/>
  <c r="C13" i="27"/>
  <c r="D13" i="27"/>
  <c r="F13" i="27"/>
  <c r="I13" i="27" s="1"/>
  <c r="C14" i="27"/>
  <c r="D14" i="27"/>
  <c r="F14" i="27"/>
  <c r="I14" i="27" s="1"/>
  <c r="C9" i="27"/>
  <c r="D9" i="27"/>
  <c r="F9" i="27"/>
  <c r="I9" i="27" s="1"/>
  <c r="C10" i="27"/>
  <c r="D10" i="27"/>
  <c r="F10" i="27"/>
  <c r="I10" i="27" s="1"/>
  <c r="C14" i="21"/>
  <c r="D14" i="21"/>
  <c r="F14" i="21"/>
  <c r="G14" i="21" s="1"/>
  <c r="B9" i="12"/>
  <c r="C9" i="12"/>
  <c r="E9" i="12"/>
  <c r="F9" i="12" s="1"/>
  <c r="B10" i="12"/>
  <c r="C10" i="12"/>
  <c r="E10" i="12"/>
  <c r="F10" i="12" s="1"/>
  <c r="B11" i="12"/>
  <c r="C11" i="12"/>
  <c r="E11" i="12"/>
  <c r="F11" i="12" s="1"/>
  <c r="B12" i="12"/>
  <c r="C12" i="12"/>
  <c r="E12" i="12"/>
  <c r="F12" i="12" s="1"/>
  <c r="C41" i="27" l="1"/>
  <c r="D41" i="27"/>
  <c r="F41" i="27"/>
  <c r="I41" i="27" s="1"/>
  <c r="C74" i="25"/>
  <c r="D74" i="25"/>
  <c r="F74" i="25"/>
  <c r="G74" i="25" s="1"/>
  <c r="C62" i="26"/>
  <c r="D62" i="26"/>
  <c r="F62" i="26"/>
  <c r="I62" i="26" s="1"/>
  <c r="C61" i="26"/>
  <c r="D61" i="26"/>
  <c r="F61" i="26"/>
  <c r="I61" i="26" s="1"/>
  <c r="C61" i="4"/>
  <c r="D61" i="4"/>
  <c r="F61" i="4"/>
  <c r="H61" i="4" s="1"/>
  <c r="F60" i="4"/>
  <c r="H60" i="4" s="1"/>
  <c r="C60" i="4"/>
  <c r="D60" i="4"/>
  <c r="D46" i="4"/>
  <c r="C66" i="25"/>
  <c r="D66" i="25"/>
  <c r="F66" i="25"/>
  <c r="G66" i="25" s="1"/>
  <c r="C30" i="27"/>
  <c r="D30" i="27"/>
  <c r="F30" i="27"/>
  <c r="I30" i="27" s="1"/>
  <c r="C53" i="25"/>
  <c r="D53" i="25"/>
  <c r="F53" i="25"/>
  <c r="G53" i="25" s="1"/>
  <c r="C50" i="25"/>
  <c r="D50" i="25"/>
  <c r="F50" i="25"/>
  <c r="G50" i="25" s="1"/>
  <c r="C51" i="25"/>
  <c r="D51" i="25"/>
  <c r="F51" i="25"/>
  <c r="G51" i="25" s="1"/>
  <c r="C52" i="25"/>
  <c r="D52" i="25"/>
  <c r="F52" i="25"/>
  <c r="G52" i="25" s="1"/>
  <c r="C40" i="26"/>
  <c r="D40" i="26"/>
  <c r="F40" i="26"/>
  <c r="I40" i="26" s="1"/>
  <c r="C41" i="26"/>
  <c r="D41" i="26"/>
  <c r="F41" i="26"/>
  <c r="I41" i="26" s="1"/>
  <c r="C42" i="26"/>
  <c r="D42" i="26"/>
  <c r="F42" i="26"/>
  <c r="I42" i="26" s="1"/>
  <c r="C39" i="26"/>
  <c r="D39" i="26"/>
  <c r="F39" i="26"/>
  <c r="I39" i="26" s="1"/>
  <c r="C39" i="4"/>
  <c r="D39" i="4"/>
  <c r="F39" i="4"/>
  <c r="H39" i="4" s="1"/>
  <c r="C40" i="4"/>
  <c r="D40" i="4"/>
  <c r="F40" i="4"/>
  <c r="H40" i="4" s="1"/>
  <c r="C41" i="4"/>
  <c r="D41" i="4"/>
  <c r="F41" i="4"/>
  <c r="H41" i="4" s="1"/>
  <c r="C37" i="4"/>
  <c r="D37" i="4"/>
  <c r="F37" i="4"/>
  <c r="H37" i="4" s="1"/>
  <c r="C38" i="4"/>
  <c r="D38" i="4"/>
  <c r="F38" i="4"/>
  <c r="H38" i="4" s="1"/>
  <c r="C49" i="25"/>
  <c r="D49" i="25"/>
  <c r="F49" i="25"/>
  <c r="G49" i="25" s="1"/>
  <c r="C38" i="26"/>
  <c r="D38" i="26"/>
  <c r="F38" i="26"/>
  <c r="I38" i="26" s="1"/>
  <c r="C36" i="4"/>
  <c r="D36" i="4"/>
  <c r="F36" i="4"/>
  <c r="H36" i="4" s="1"/>
  <c r="C45" i="25"/>
  <c r="D45" i="25"/>
  <c r="F45" i="25"/>
  <c r="G45" i="25" s="1"/>
  <c r="C46" i="25"/>
  <c r="D46" i="25"/>
  <c r="F46" i="25"/>
  <c r="G46" i="25" s="1"/>
  <c r="C47" i="25"/>
  <c r="D47" i="25"/>
  <c r="F47" i="25"/>
  <c r="G47" i="25" s="1"/>
  <c r="C35" i="4"/>
  <c r="D35" i="4"/>
  <c r="F35" i="4"/>
  <c r="H35" i="4" s="1"/>
  <c r="C37" i="25"/>
  <c r="D37" i="25"/>
  <c r="F37" i="25"/>
  <c r="G37" i="25" s="1"/>
  <c r="C38" i="25"/>
  <c r="D38" i="25"/>
  <c r="F38" i="25"/>
  <c r="G38" i="25" s="1"/>
  <c r="C39" i="25"/>
  <c r="D39" i="25"/>
  <c r="F39" i="25"/>
  <c r="G39" i="25" s="1"/>
  <c r="C17" i="25"/>
  <c r="D17" i="25"/>
  <c r="F17" i="25"/>
  <c r="G17" i="25" s="1"/>
  <c r="C18" i="25"/>
  <c r="D18" i="25"/>
  <c r="F18" i="25"/>
  <c r="G18" i="25" s="1"/>
  <c r="C15" i="26"/>
  <c r="D15" i="26"/>
  <c r="F15" i="26"/>
  <c r="I15" i="26" s="1"/>
  <c r="C16" i="26"/>
  <c r="D16" i="26"/>
  <c r="F16" i="26"/>
  <c r="I16" i="26" s="1"/>
  <c r="D14" i="4" l="1"/>
  <c r="F14" i="4"/>
  <c r="H14" i="4" s="1"/>
  <c r="D15" i="4"/>
  <c r="F15" i="4"/>
  <c r="H15" i="4" s="1"/>
  <c r="C14" i="4"/>
  <c r="C15" i="4"/>
  <c r="B2" i="25" l="1"/>
  <c r="B2" i="26"/>
  <c r="F45" i="27"/>
  <c r="I45" i="27" s="1"/>
  <c r="I47" i="27" s="1"/>
  <c r="D45" i="27"/>
  <c r="C45" i="27"/>
  <c r="F40" i="27"/>
  <c r="I40" i="27" s="1"/>
  <c r="D40" i="27"/>
  <c r="C40" i="27"/>
  <c r="F39" i="27"/>
  <c r="I39" i="27" s="1"/>
  <c r="D39" i="27"/>
  <c r="C39" i="27"/>
  <c r="B38" i="27"/>
  <c r="D55" i="27" s="1"/>
  <c r="F35" i="27"/>
  <c r="I35" i="27" s="1"/>
  <c r="D35" i="27"/>
  <c r="C35" i="27"/>
  <c r="B34" i="27"/>
  <c r="F31" i="27"/>
  <c r="I31" i="27" s="1"/>
  <c r="D31" i="27"/>
  <c r="C31" i="27"/>
  <c r="F29" i="27"/>
  <c r="I29" i="27" s="1"/>
  <c r="D29" i="27"/>
  <c r="C29" i="27"/>
  <c r="F28" i="27"/>
  <c r="I28" i="27" s="1"/>
  <c r="D28" i="27"/>
  <c r="C28" i="27"/>
  <c r="F27" i="27"/>
  <c r="I27" i="27" s="1"/>
  <c r="D27" i="27"/>
  <c r="C27" i="27"/>
  <c r="F26" i="27"/>
  <c r="I26" i="27" s="1"/>
  <c r="D26" i="27"/>
  <c r="C26" i="27"/>
  <c r="F25" i="27"/>
  <c r="I25" i="27" s="1"/>
  <c r="D25" i="27"/>
  <c r="C25" i="27"/>
  <c r="F21" i="27"/>
  <c r="I21" i="27" s="1"/>
  <c r="D21" i="27"/>
  <c r="C21" i="27"/>
  <c r="F20" i="27"/>
  <c r="I20" i="27" s="1"/>
  <c r="D20" i="27"/>
  <c r="C20" i="27"/>
  <c r="F19" i="27"/>
  <c r="I19" i="27" s="1"/>
  <c r="D19" i="27"/>
  <c r="C19" i="27"/>
  <c r="F18" i="27"/>
  <c r="I18" i="27" s="1"/>
  <c r="D18" i="27"/>
  <c r="C18" i="27"/>
  <c r="F17" i="27"/>
  <c r="I17" i="27" s="1"/>
  <c r="D17" i="27"/>
  <c r="C17" i="27"/>
  <c r="F16" i="27"/>
  <c r="I16" i="27" s="1"/>
  <c r="D16" i="27"/>
  <c r="C16" i="27"/>
  <c r="F15" i="27"/>
  <c r="I15" i="27" s="1"/>
  <c r="D15" i="27"/>
  <c r="C15" i="27"/>
  <c r="F12" i="27"/>
  <c r="I12" i="27" s="1"/>
  <c r="D12" i="27"/>
  <c r="C12" i="27"/>
  <c r="F11" i="27"/>
  <c r="I11" i="27" s="1"/>
  <c r="D11" i="27"/>
  <c r="C11" i="27"/>
  <c r="F8" i="27"/>
  <c r="I8" i="27" s="1"/>
  <c r="D8" i="27"/>
  <c r="C8" i="27"/>
  <c r="F7" i="27"/>
  <c r="I7" i="27" s="1"/>
  <c r="D7" i="27"/>
  <c r="C7" i="27"/>
  <c r="D52" i="27"/>
  <c r="F73" i="26"/>
  <c r="I73" i="26" s="1"/>
  <c r="D73" i="26"/>
  <c r="C73" i="26"/>
  <c r="F71" i="26"/>
  <c r="I71" i="26" s="1"/>
  <c r="D71" i="26"/>
  <c r="C71" i="26"/>
  <c r="F70" i="26"/>
  <c r="I70" i="26" s="1"/>
  <c r="D70" i="26"/>
  <c r="C70" i="26"/>
  <c r="F66" i="26"/>
  <c r="I66" i="26" s="1"/>
  <c r="D66" i="26"/>
  <c r="C66" i="26"/>
  <c r="B65" i="26"/>
  <c r="D83" i="26" s="1"/>
  <c r="F60" i="26"/>
  <c r="I60" i="26" s="1"/>
  <c r="D60" i="26"/>
  <c r="C60" i="26"/>
  <c r="B59" i="26"/>
  <c r="D82" i="26" s="1"/>
  <c r="F56" i="26"/>
  <c r="I56" i="26" s="1"/>
  <c r="D56" i="26"/>
  <c r="C56" i="26"/>
  <c r="F54" i="26"/>
  <c r="I54" i="26" s="1"/>
  <c r="D54" i="26"/>
  <c r="C54" i="26"/>
  <c r="F53" i="26"/>
  <c r="I53" i="26" s="1"/>
  <c r="D53" i="26"/>
  <c r="C53" i="26"/>
  <c r="F52" i="26"/>
  <c r="I52" i="26" s="1"/>
  <c r="D52" i="26"/>
  <c r="C52" i="26"/>
  <c r="F51" i="26"/>
  <c r="I51" i="26" s="1"/>
  <c r="D51" i="26"/>
  <c r="C51" i="26"/>
  <c r="F50" i="26"/>
  <c r="I50" i="26" s="1"/>
  <c r="D50" i="26"/>
  <c r="C50" i="26"/>
  <c r="F49" i="26"/>
  <c r="I49" i="26" s="1"/>
  <c r="D49" i="26"/>
  <c r="C49" i="26"/>
  <c r="F48" i="26"/>
  <c r="I48" i="26" s="1"/>
  <c r="D48" i="26"/>
  <c r="C48" i="26"/>
  <c r="F47" i="26"/>
  <c r="I47" i="26" s="1"/>
  <c r="D47" i="26"/>
  <c r="C47" i="26"/>
  <c r="B46" i="26"/>
  <c r="D81" i="26" s="1"/>
  <c r="F43" i="26"/>
  <c r="I43" i="26" s="1"/>
  <c r="D43" i="26"/>
  <c r="C43" i="26"/>
  <c r="F37" i="26"/>
  <c r="I37" i="26" s="1"/>
  <c r="D37" i="26"/>
  <c r="C37" i="26"/>
  <c r="F36" i="26"/>
  <c r="I36" i="26" s="1"/>
  <c r="D36" i="26"/>
  <c r="C36" i="26"/>
  <c r="F35" i="26"/>
  <c r="I35" i="26" s="1"/>
  <c r="D35" i="26"/>
  <c r="C35" i="26"/>
  <c r="F34" i="26"/>
  <c r="I34" i="26" s="1"/>
  <c r="D34" i="26"/>
  <c r="C34" i="26"/>
  <c r="F33" i="26"/>
  <c r="I33" i="26" s="1"/>
  <c r="D33" i="26"/>
  <c r="C33" i="26"/>
  <c r="F29" i="26"/>
  <c r="I29" i="26" s="1"/>
  <c r="D29" i="26"/>
  <c r="C29" i="26"/>
  <c r="B28" i="26"/>
  <c r="F25" i="26"/>
  <c r="I25" i="26" s="1"/>
  <c r="D25" i="26"/>
  <c r="C25" i="26"/>
  <c r="F24" i="26"/>
  <c r="I24" i="26" s="1"/>
  <c r="D24" i="26"/>
  <c r="C24" i="26"/>
  <c r="F23" i="26"/>
  <c r="I23" i="26" s="1"/>
  <c r="D23" i="26"/>
  <c r="C23" i="26"/>
  <c r="F22" i="26"/>
  <c r="I22" i="26" s="1"/>
  <c r="D22" i="26"/>
  <c r="C22" i="26"/>
  <c r="F21" i="26"/>
  <c r="I21" i="26" s="1"/>
  <c r="D21" i="26"/>
  <c r="C21" i="26"/>
  <c r="F20" i="26"/>
  <c r="I20" i="26" s="1"/>
  <c r="D20" i="26"/>
  <c r="C20" i="26"/>
  <c r="F19" i="26"/>
  <c r="I19" i="26" s="1"/>
  <c r="D19" i="26"/>
  <c r="C19" i="26"/>
  <c r="F18" i="26"/>
  <c r="I18" i="26" s="1"/>
  <c r="D18" i="26"/>
  <c r="C18" i="26"/>
  <c r="F17" i="26"/>
  <c r="I17" i="26" s="1"/>
  <c r="D17" i="26"/>
  <c r="C17" i="26"/>
  <c r="F14" i="26"/>
  <c r="I14" i="26" s="1"/>
  <c r="D14" i="26"/>
  <c r="C14" i="26"/>
  <c r="F13" i="26"/>
  <c r="I13" i="26" s="1"/>
  <c r="D13" i="26"/>
  <c r="C13" i="26"/>
  <c r="F12" i="26"/>
  <c r="I12" i="26" s="1"/>
  <c r="D12" i="26"/>
  <c r="C12" i="26"/>
  <c r="F11" i="26"/>
  <c r="I11" i="26" s="1"/>
  <c r="D11" i="26"/>
  <c r="C11" i="26"/>
  <c r="F10" i="26"/>
  <c r="I10" i="26" s="1"/>
  <c r="D10" i="26"/>
  <c r="C10" i="26"/>
  <c r="F9" i="26"/>
  <c r="I9" i="26" s="1"/>
  <c r="D9" i="26"/>
  <c r="C9" i="26"/>
  <c r="F8" i="26"/>
  <c r="I8" i="26" s="1"/>
  <c r="D8" i="26"/>
  <c r="C8" i="26"/>
  <c r="F7" i="26"/>
  <c r="I7" i="26" s="1"/>
  <c r="D7" i="26"/>
  <c r="C7" i="26"/>
  <c r="B6" i="26"/>
  <c r="D79" i="26" s="1"/>
  <c r="F85" i="25"/>
  <c r="G85" i="25" s="1"/>
  <c r="D85" i="25"/>
  <c r="C85" i="25"/>
  <c r="F80" i="25"/>
  <c r="G80" i="25" s="1"/>
  <c r="D80" i="25"/>
  <c r="C80" i="25"/>
  <c r="F79" i="25"/>
  <c r="G79" i="25" s="1"/>
  <c r="D79" i="25"/>
  <c r="C79" i="25"/>
  <c r="F78" i="25"/>
  <c r="G78" i="25" s="1"/>
  <c r="D78" i="25"/>
  <c r="C78" i="25"/>
  <c r="B77" i="25"/>
  <c r="F73" i="25"/>
  <c r="G73" i="25" s="1"/>
  <c r="D73" i="25"/>
  <c r="C73" i="25"/>
  <c r="F72" i="25"/>
  <c r="G72" i="25" s="1"/>
  <c r="D72" i="25"/>
  <c r="C72" i="25"/>
  <c r="B71" i="25"/>
  <c r="D94" i="25" s="1"/>
  <c r="F68" i="25"/>
  <c r="G68" i="25" s="1"/>
  <c r="D68" i="25"/>
  <c r="C68" i="25"/>
  <c r="F65" i="25"/>
  <c r="G65" i="25" s="1"/>
  <c r="D65" i="25"/>
  <c r="C65" i="25"/>
  <c r="F64" i="25"/>
  <c r="G64" i="25" s="1"/>
  <c r="D64" i="25"/>
  <c r="C64" i="25"/>
  <c r="F63" i="25"/>
  <c r="G63" i="25" s="1"/>
  <c r="D63" i="25"/>
  <c r="C63" i="25"/>
  <c r="F62" i="25"/>
  <c r="G62" i="25" s="1"/>
  <c r="D62" i="25"/>
  <c r="C62" i="25"/>
  <c r="F61" i="25"/>
  <c r="G61" i="25" s="1"/>
  <c r="D61" i="25"/>
  <c r="C61" i="25"/>
  <c r="F60" i="25"/>
  <c r="G60" i="25" s="1"/>
  <c r="D60" i="25"/>
  <c r="C60" i="25"/>
  <c r="F59" i="25"/>
  <c r="G59" i="25" s="1"/>
  <c r="D59" i="25"/>
  <c r="C59" i="25"/>
  <c r="F58" i="25"/>
  <c r="G58" i="25" s="1"/>
  <c r="D58" i="25"/>
  <c r="C58" i="25"/>
  <c r="B57" i="25"/>
  <c r="D93" i="25" s="1"/>
  <c r="F54" i="25"/>
  <c r="G54" i="25" s="1"/>
  <c r="D54" i="25"/>
  <c r="C54" i="25"/>
  <c r="F48" i="25"/>
  <c r="G48" i="25" s="1"/>
  <c r="D48" i="25"/>
  <c r="C48" i="25"/>
  <c r="F44" i="25"/>
  <c r="G44" i="25" s="1"/>
  <c r="D44" i="25"/>
  <c r="C44" i="25"/>
  <c r="F43" i="25"/>
  <c r="G43" i="25" s="1"/>
  <c r="D43" i="25"/>
  <c r="C43" i="25"/>
  <c r="F42" i="25"/>
  <c r="G42" i="25" s="1"/>
  <c r="D42" i="25"/>
  <c r="C42" i="25"/>
  <c r="F41" i="25"/>
  <c r="G41" i="25" s="1"/>
  <c r="D41" i="25"/>
  <c r="C41" i="25"/>
  <c r="F40" i="25"/>
  <c r="G40" i="25" s="1"/>
  <c r="D40" i="25"/>
  <c r="C40" i="25"/>
  <c r="F36" i="25"/>
  <c r="G36" i="25" s="1"/>
  <c r="D36" i="25"/>
  <c r="C36" i="25"/>
  <c r="F35" i="25"/>
  <c r="G35" i="25" s="1"/>
  <c r="D35" i="25"/>
  <c r="C35" i="25"/>
  <c r="B34" i="25"/>
  <c r="F31" i="25"/>
  <c r="G31" i="25" s="1"/>
  <c r="D31" i="25"/>
  <c r="C31" i="25"/>
  <c r="F30" i="25"/>
  <c r="G30" i="25" s="1"/>
  <c r="D30" i="25"/>
  <c r="C30" i="25"/>
  <c r="F29" i="25"/>
  <c r="G29" i="25" s="1"/>
  <c r="D29" i="25"/>
  <c r="C29" i="25"/>
  <c r="F28" i="25"/>
  <c r="G28" i="25" s="1"/>
  <c r="D28" i="25"/>
  <c r="C28" i="25"/>
  <c r="F27" i="25"/>
  <c r="G27" i="25" s="1"/>
  <c r="D27" i="25"/>
  <c r="C27" i="25"/>
  <c r="F26" i="25"/>
  <c r="G26" i="25" s="1"/>
  <c r="D26" i="25"/>
  <c r="C26" i="25"/>
  <c r="F25" i="25"/>
  <c r="G25" i="25" s="1"/>
  <c r="D25" i="25"/>
  <c r="C25" i="25"/>
  <c r="F24" i="25"/>
  <c r="G24" i="25" s="1"/>
  <c r="D24" i="25"/>
  <c r="C24" i="25"/>
  <c r="F23" i="25"/>
  <c r="G23" i="25" s="1"/>
  <c r="D23" i="25"/>
  <c r="C23" i="25"/>
  <c r="F22" i="25"/>
  <c r="G22" i="25" s="1"/>
  <c r="D22" i="25"/>
  <c r="C22" i="25"/>
  <c r="F21" i="25"/>
  <c r="G21" i="25" s="1"/>
  <c r="D21" i="25"/>
  <c r="C21" i="25"/>
  <c r="F20" i="25"/>
  <c r="G20" i="25" s="1"/>
  <c r="D20" i="25"/>
  <c r="C20" i="25"/>
  <c r="F19" i="25"/>
  <c r="G19" i="25" s="1"/>
  <c r="D19" i="25"/>
  <c r="C19" i="25"/>
  <c r="F14" i="25"/>
  <c r="G14" i="25" s="1"/>
  <c r="D14" i="25"/>
  <c r="C14" i="25"/>
  <c r="F13" i="25"/>
  <c r="G13" i="25" s="1"/>
  <c r="D13" i="25"/>
  <c r="C13" i="25"/>
  <c r="F12" i="25"/>
  <c r="G12" i="25" s="1"/>
  <c r="D12" i="25"/>
  <c r="C12" i="25"/>
  <c r="F11" i="25"/>
  <c r="G11" i="25" s="1"/>
  <c r="D11" i="25"/>
  <c r="C11" i="25"/>
  <c r="F10" i="25"/>
  <c r="G10" i="25" s="1"/>
  <c r="D10" i="25"/>
  <c r="C10" i="25"/>
  <c r="F9" i="25"/>
  <c r="G9" i="25" s="1"/>
  <c r="D9" i="25"/>
  <c r="C9" i="25"/>
  <c r="F8" i="25"/>
  <c r="G8" i="25" s="1"/>
  <c r="D8" i="25"/>
  <c r="C8" i="25"/>
  <c r="F7" i="25"/>
  <c r="G7" i="25" s="1"/>
  <c r="D7" i="25"/>
  <c r="C7" i="25"/>
  <c r="B6" i="25"/>
  <c r="D91" i="25" s="1"/>
  <c r="C13" i="23"/>
  <c r="C12" i="23"/>
  <c r="C11" i="23"/>
  <c r="C10" i="23"/>
  <c r="B21" i="23"/>
  <c r="B25" i="23"/>
  <c r="B24" i="23"/>
  <c r="B13" i="23"/>
  <c r="B11" i="23"/>
  <c r="B12" i="23"/>
  <c r="B10" i="23"/>
  <c r="B2" i="4"/>
  <c r="B4" i="23"/>
  <c r="D54" i="27" l="1"/>
  <c r="I63" i="26"/>
  <c r="I82" i="26" s="1"/>
  <c r="I42" i="27"/>
  <c r="I55" i="27" s="1"/>
  <c r="G75" i="25"/>
  <c r="G94" i="25" s="1"/>
  <c r="D80" i="26"/>
  <c r="C19" i="23"/>
  <c r="D92" i="25"/>
  <c r="D53" i="27"/>
  <c r="I74" i="26"/>
  <c r="I83" i="26" s="1"/>
  <c r="I57" i="26"/>
  <c r="I81" i="26" s="1"/>
  <c r="G69" i="25"/>
  <c r="G93" i="25" s="1"/>
  <c r="G86" i="25"/>
  <c r="G95" i="25" s="1"/>
  <c r="I56" i="27"/>
  <c r="I32" i="27"/>
  <c r="I53" i="27" s="1"/>
  <c r="I22" i="27"/>
  <c r="I36" i="27"/>
  <c r="I54" i="27" s="1"/>
  <c r="I44" i="26"/>
  <c r="I80" i="26" s="1"/>
  <c r="I26" i="26"/>
  <c r="G55" i="25"/>
  <c r="G92" i="25" s="1"/>
  <c r="G32" i="25"/>
  <c r="D13" i="22"/>
  <c r="B6" i="22"/>
  <c r="B2" i="22"/>
  <c r="F7" i="22"/>
  <c r="G7" i="22" s="1"/>
  <c r="D7" i="22"/>
  <c r="C7" i="22"/>
  <c r="D21" i="21"/>
  <c r="D20" i="21"/>
  <c r="B11" i="21"/>
  <c r="F13" i="21"/>
  <c r="G13" i="21" s="1"/>
  <c r="D13" i="21"/>
  <c r="C13" i="21"/>
  <c r="F12" i="21"/>
  <c r="G12" i="21" s="1"/>
  <c r="D12" i="21"/>
  <c r="C12" i="21"/>
  <c r="B6" i="21"/>
  <c r="F8" i="21"/>
  <c r="G8" i="21" s="1"/>
  <c r="D8" i="21"/>
  <c r="F7" i="21"/>
  <c r="G7" i="21" s="1"/>
  <c r="D7" i="21"/>
  <c r="C7" i="21"/>
  <c r="B2" i="21"/>
  <c r="C23" i="12"/>
  <c r="A6" i="12"/>
  <c r="A2" i="12"/>
  <c r="C10" i="4"/>
  <c r="D10" i="4"/>
  <c r="F10" i="4"/>
  <c r="H10" i="4" s="1"/>
  <c r="C11" i="4"/>
  <c r="D11" i="4"/>
  <c r="F11" i="4"/>
  <c r="H11" i="4" s="1"/>
  <c r="C12" i="4"/>
  <c r="D12" i="4"/>
  <c r="F12" i="4"/>
  <c r="H12" i="4" s="1"/>
  <c r="C13" i="4"/>
  <c r="D13" i="4"/>
  <c r="F13" i="4"/>
  <c r="H13" i="4" s="1"/>
  <c r="C16" i="4"/>
  <c r="D16" i="4"/>
  <c r="F16" i="4"/>
  <c r="H16" i="4" s="1"/>
  <c r="C17" i="4"/>
  <c r="D17" i="4"/>
  <c r="F17" i="4"/>
  <c r="H17" i="4" s="1"/>
  <c r="C18" i="4"/>
  <c r="D18" i="4"/>
  <c r="F18" i="4"/>
  <c r="H18" i="4" s="1"/>
  <c r="C19" i="4"/>
  <c r="D19" i="4"/>
  <c r="F19" i="4"/>
  <c r="H19" i="4" s="1"/>
  <c r="C20" i="4"/>
  <c r="D20" i="4"/>
  <c r="F20" i="4"/>
  <c r="H20" i="4" s="1"/>
  <c r="C21" i="4"/>
  <c r="D21" i="4"/>
  <c r="F21" i="4"/>
  <c r="H21" i="4" s="1"/>
  <c r="C22" i="4"/>
  <c r="D22" i="4"/>
  <c r="F22" i="4"/>
  <c r="H22" i="4" s="1"/>
  <c r="C23" i="4"/>
  <c r="D23" i="4"/>
  <c r="F23" i="4"/>
  <c r="H23" i="4" s="1"/>
  <c r="C24" i="4"/>
  <c r="F24" i="4"/>
  <c r="H24" i="4" s="1"/>
  <c r="C25" i="4"/>
  <c r="D25" i="4"/>
  <c r="F25" i="4"/>
  <c r="H25" i="4" s="1"/>
  <c r="C26" i="4"/>
  <c r="D26" i="4"/>
  <c r="F26" i="4"/>
  <c r="H26" i="4" s="1"/>
  <c r="C9" i="4"/>
  <c r="D9" i="4"/>
  <c r="F9" i="4"/>
  <c r="H9" i="4" s="1"/>
  <c r="B64" i="4"/>
  <c r="D78" i="4" s="1"/>
  <c r="B58" i="4"/>
  <c r="B45" i="4"/>
  <c r="B29" i="4"/>
  <c r="B7" i="4"/>
  <c r="G9" i="21" l="1"/>
  <c r="I52" i="27"/>
  <c r="I48" i="27"/>
  <c r="I79" i="26"/>
  <c r="I75" i="26"/>
  <c r="G91" i="25"/>
  <c r="G87" i="25"/>
  <c r="G15" i="21"/>
  <c r="G21" i="21" s="1"/>
  <c r="D25" i="23" s="1"/>
  <c r="E25" i="23" s="1"/>
  <c r="F25" i="23" s="1"/>
  <c r="G8" i="22"/>
  <c r="G9" i="22" s="1"/>
  <c r="G96" i="25" l="1"/>
  <c r="I84" i="26"/>
  <c r="I57" i="27"/>
  <c r="D13" i="23" s="1"/>
  <c r="E13" i="23" s="1"/>
  <c r="F13" i="23" s="1"/>
  <c r="G16" i="21"/>
  <c r="G20" i="21"/>
  <c r="G13" i="22"/>
  <c r="G14" i="22" s="1"/>
  <c r="D11" i="23" l="1"/>
  <c r="E11" i="23" s="1"/>
  <c r="F11" i="23" s="1"/>
  <c r="D28" i="23"/>
  <c r="G27" i="23" s="1"/>
  <c r="D12" i="23"/>
  <c r="E12" i="23" s="1"/>
  <c r="F12" i="23" s="1"/>
  <c r="G22" i="21"/>
  <c r="D24" i="23"/>
  <c r="E28" i="23" l="1"/>
  <c r="F28" i="23" s="1"/>
  <c r="G23" i="23"/>
  <c r="E24" i="23"/>
  <c r="F24" i="23" s="1"/>
  <c r="F26" i="23" s="1"/>
  <c r="E8" i="12"/>
  <c r="F8" i="12" s="1"/>
  <c r="B8" i="12"/>
  <c r="E7" i="12"/>
  <c r="F7" i="12" s="1"/>
  <c r="C7" i="12"/>
  <c r="B7" i="12"/>
  <c r="D77" i="4"/>
  <c r="D76" i="4"/>
  <c r="D75" i="4"/>
  <c r="D74" i="4"/>
  <c r="F68" i="4"/>
  <c r="H68" i="4" s="1"/>
  <c r="D68" i="4"/>
  <c r="C68" i="4"/>
  <c r="F67" i="4"/>
  <c r="H67" i="4" s="1"/>
  <c r="D67" i="4"/>
  <c r="C67" i="4"/>
  <c r="F66" i="4"/>
  <c r="H66" i="4" s="1"/>
  <c r="D66" i="4"/>
  <c r="C66" i="4"/>
  <c r="F65" i="4"/>
  <c r="H65" i="4" s="1"/>
  <c r="D65" i="4"/>
  <c r="C65" i="4"/>
  <c r="F59" i="4"/>
  <c r="H59" i="4" s="1"/>
  <c r="D59" i="4"/>
  <c r="C59" i="4"/>
  <c r="F55" i="4"/>
  <c r="H55" i="4" s="1"/>
  <c r="D55" i="4"/>
  <c r="C55" i="4"/>
  <c r="F53" i="4"/>
  <c r="H53" i="4" s="1"/>
  <c r="D53" i="4"/>
  <c r="C53" i="4"/>
  <c r="F52" i="4"/>
  <c r="H52" i="4" s="1"/>
  <c r="D52" i="4"/>
  <c r="C52" i="4"/>
  <c r="F51" i="4"/>
  <c r="H51" i="4" s="1"/>
  <c r="D51" i="4"/>
  <c r="C51" i="4"/>
  <c r="F50" i="4"/>
  <c r="H50" i="4" s="1"/>
  <c r="D50" i="4"/>
  <c r="C50" i="4"/>
  <c r="F49" i="4"/>
  <c r="H49" i="4" s="1"/>
  <c r="D49" i="4"/>
  <c r="C49" i="4"/>
  <c r="F48" i="4"/>
  <c r="H48" i="4" s="1"/>
  <c r="D48" i="4"/>
  <c r="C48" i="4"/>
  <c r="F47" i="4"/>
  <c r="H47" i="4" s="1"/>
  <c r="D47" i="4"/>
  <c r="C47" i="4"/>
  <c r="F46" i="4"/>
  <c r="H46" i="4" s="1"/>
  <c r="C46" i="4"/>
  <c r="F42" i="4"/>
  <c r="H42" i="4" s="1"/>
  <c r="D42" i="4"/>
  <c r="C42" i="4"/>
  <c r="F34" i="4"/>
  <c r="H34" i="4" s="1"/>
  <c r="D34" i="4"/>
  <c r="C34" i="4"/>
  <c r="F33" i="4"/>
  <c r="H33" i="4" s="1"/>
  <c r="D33" i="4"/>
  <c r="C33" i="4"/>
  <c r="F32" i="4"/>
  <c r="H32" i="4" s="1"/>
  <c r="D32" i="4"/>
  <c r="C32" i="4"/>
  <c r="F31" i="4"/>
  <c r="H31" i="4" s="1"/>
  <c r="D31" i="4"/>
  <c r="C31" i="4"/>
  <c r="F30" i="4"/>
  <c r="H30" i="4" s="1"/>
  <c r="D30" i="4"/>
  <c r="C30" i="4"/>
  <c r="F8" i="4"/>
  <c r="H8" i="4" s="1"/>
  <c r="D8" i="4"/>
  <c r="C8" i="4"/>
  <c r="F18" i="12" l="1"/>
  <c r="F23" i="12" s="1"/>
  <c r="F24" i="12" s="1"/>
  <c r="H62" i="4"/>
  <c r="H77" i="4" s="1"/>
  <c r="H27" i="4"/>
  <c r="H74" i="4" s="1"/>
  <c r="H69" i="4"/>
  <c r="H78" i="4" s="1"/>
  <c r="H43" i="4"/>
  <c r="H75" i="4" s="1"/>
  <c r="H56" i="4"/>
  <c r="H76" i="4" s="1"/>
  <c r="D21" i="23" l="1"/>
  <c r="E21" i="23" s="1"/>
  <c r="F21" i="23" s="1"/>
  <c r="H70" i="4"/>
  <c r="H79" i="4"/>
  <c r="D10" i="23" l="1"/>
  <c r="E10" i="23" s="1"/>
  <c r="F10" i="23" s="1"/>
  <c r="G20" i="23"/>
  <c r="G8" i="23" l="1"/>
  <c r="G30" i="23" s="1"/>
  <c r="F19" i="23"/>
  <c r="F29" i="23" l="1"/>
  <c r="G31" i="23"/>
  <c r="G32" i="23"/>
  <c r="G34" i="23" l="1"/>
  <c r="G35" i="23" l="1"/>
  <c r="G36" i="23" s="1"/>
</calcChain>
</file>

<file path=xl/sharedStrings.xml><?xml version="1.0" encoding="utf-8"?>
<sst xmlns="http://schemas.openxmlformats.org/spreadsheetml/2006/main" count="1205" uniqueCount="391">
  <si>
    <t>CODI</t>
  </si>
  <si>
    <t>U</t>
  </si>
  <si>
    <t>CONCEPTE/DENOMINACIO</t>
  </si>
  <si>
    <t>P.U. PEM</t>
  </si>
  <si>
    <t>AJ-001</t>
  </si>
  <si>
    <t>PAJ</t>
  </si>
  <si>
    <t xml:space="preserve">PARTIDA ALÇADA A JUSTIFICAR PER AJUTS DE PALETA I SIMILARS, EN LES FEINES NECESSÀRIES PER A LA CORRECTE INSTAL∙LACIÓ DELS DIFERENTS EQUIPAMENTS (PER MUNTATGE DE QUADRES ELÈCTRICS I EQUIPAMENTS VARIS, DE CONDUCTES I ESTESA DE CABLEJATS (PETITES  ORNAMENTACIONS, TREPANTS PASSAMURS, TAPAT DE FORATS I ACABATS GENERALS, …) </t>
  </si>
  <si>
    <t>AJ-002</t>
  </si>
  <si>
    <t xml:space="preserve">PARTIDA ALÇADA D'IMPREVISTS A JUSTIFICAR EN REFERÈNCIA A LES INSTAL∙LACIONS (INTERFERÈNCIA AMB SERVEIS AFECTATS, EXCÉS D'AMIDAMENTS, ETC). </t>
  </si>
  <si>
    <t xml:space="preserve">DESPESES ACEFAT. TRAMITACIÓ I GESTIÓ DE PERMISOS EGIOS PROMOTORS MUNICIPALS PER A CONSTRUCCIÓ DE RAMALS, CANALITZACIONS, AVARIES, RAMALS ESPECIALS I PRÒRROGUES NO IMPUTABLES A L'ADJUDICATARI. INCLOU GESTIÓ, PETICIÓ DE SERVEIS AFECTATS FINS A 12HA I VISITA QUALITAT URBANA </t>
  </si>
  <si>
    <t>E‐001</t>
  </si>
  <si>
    <t>UT</t>
  </si>
  <si>
    <t>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t>
  </si>
  <si>
    <t>E‐002</t>
  </si>
  <si>
    <t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t>
  </si>
  <si>
    <t>E‐003</t>
  </si>
  <si>
    <t>E‐004</t>
  </si>
  <si>
    <t>INSTAL∙LACIÓ, CONFIGURACIÓ I POSADA EN FUNCIONAMENT, D'UNITAT DE PROCÉS PEL PUNT DE CONTROL EN ARMARI PDC.</t>
  </si>
  <si>
    <t>E‐005</t>
  </si>
  <si>
    <t>E‐006</t>
  </si>
  <si>
    <t>E‐007</t>
  </si>
  <si>
    <t>E‐008</t>
  </si>
  <si>
    <t>E‐009</t>
  </si>
  <si>
    <t xml:space="preserve">SUBMINISTRAMENT DE SWITCH DE COMUNICACIÓ PER SISTEMA DE VISIÓARTIFICIAL, NO GESTIONABLE, COMPATIBLE AMB EL SISTEMA DE COMUNICACIONS DE L'AJUNTAMENT. </t>
  </si>
  <si>
    <t>E‐010</t>
  </si>
  <si>
    <t xml:space="preserve">INSTAL∙LACIÓ I CONFIGURACIÓ DE SWITCH DE COMUNICACIÓ PER SISTEMA DE VISIÓ ARTIFICIAL, NO GESTIONABLE, COMPATIBLE AMB EL SISTEMA DE COMUNICACIONS DE L'AJUNTAMENT. </t>
  </si>
  <si>
    <t>E‐011</t>
  </si>
  <si>
    <t>E‐012</t>
  </si>
  <si>
    <t>E‐013</t>
  </si>
  <si>
    <t xml:space="preserve">SUBMINISTRAMENT DE SAI PUNT DE CONTROL LECTURA DE MATRÍCULES, 1000 / 1000VA ‐ AP160N‐1K, FORMAT RACK 19", DE 1000VA / 900W, MONOFÀSIC AMB 3 BATERIES 12V/7,2 AH. </t>
  </si>
  <si>
    <t>E‐014</t>
  </si>
  <si>
    <t>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t>
  </si>
  <si>
    <t>E‐015</t>
  </si>
  <si>
    <t>SUBMINISTRAMENT DE MÒDUL SNMP DE COMUNICACIONS PER SAI. INCLOU PETIT MATERIAL, CABLEJAT I QUALSEVOL ALTRE NECESSARI PEL CORRECTE FUNCIONAMENT.</t>
  </si>
  <si>
    <t>E‐016</t>
  </si>
  <si>
    <t xml:space="preserve">INSTAL∙LACIÓ DE MÒDUL SNMP COMUNICACIONS PER SAI, CONNEXIÓ I POSADA EN MARXA. INCLOU PETIT MATERIAL INSTAL∙LACIÓ, CABLEJAT I CONNEXIÓ I QUALSEVOL ALTRE NECESSARI PEL CORRECTE FUNCIONAMENT. </t>
  </si>
  <si>
    <t>E‐017</t>
  </si>
  <si>
    <t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t>
  </si>
  <si>
    <t>E‐018</t>
  </si>
  <si>
    <t xml:space="preserve">INSTAL∙LACIÓ D'EQUIPAMENTS ESPECÍFICS PER LA DISTRIBUCIÓ D'ENERGIA DEL PUNT DE CONTROL. </t>
  </si>
  <si>
    <t>E‐019</t>
  </si>
  <si>
    <t xml:space="preserve">SUBMINISTRAMENT D'ARMARI METÀL∙LIC PER INTEMPÈRIE, DE DIMENSIONS 400 x 600 mm, MUNTAT SOBRE BÀCUL DE SEMÀFORS, PER ALLOTJAR EQUIPAMENTS DE DISTRIBUCIÓ ELÈCTRICA I DE COMUNICACIONS. INCLOU PLACA DE MUNTATGE, PANY AMB CLAU I ACCESSORIS ¡ NECESSARIS (CANALETES, CARRIL DIN, PREMSAESTOPES, FIXACIONS, ...) I PETIT MATERIAL NECESSARI PER A LA CORRECTE EXECUCIÓ. </t>
  </si>
  <si>
    <t>E‐020</t>
  </si>
  <si>
    <t xml:space="preserve">INSTAL∙LACIÓ D'ARMARI METÀL∙LIC PER INTEMPÈRIE, DE DIMENSIONS 400 x 600 mm, MUNTAT SOBRE BÀCUL DE SEMÀFORS, PER ALLOTJAR EQUIPAMENTS DE DISTRIBUCIÓ ELÈCTRICA I DE COMUNICACIONS. INCLOU PLACA DE MUNTATGE, PANY AMB CLAU I ACCESSORIS NECESSARIS (CANALETES, CARRIL DIN, PREMSAESTOPES, FIXACIONS, ...) I PETIT MATERIAL NECESSARI PER A LA CORRECTE EXECUCIÓ, AIXÍ COM VEHICLE AMB CISTELLA ELEVADORA I QUALSEVOL ALTRE MEDI NECESSARI PER A LA CORRECTA INSTAL∙LACIÓ. </t>
  </si>
  <si>
    <t>E‐021</t>
  </si>
  <si>
    <t xml:space="preserve">SUBMINISTRAMENT DE CAIXA METÀL∙LICA D'INTEMPÈRIE, DE DIMENSIONS 200 x 300 mm, AMB PANY AMB CLAU, PER MUNTATGE EN LATERAL D'ARMARI, PER ALLOTJAR PROTECCIONS ELÈCTRIQUES O ALTRES ELEMENTS. </t>
  </si>
  <si>
    <t>E‐022</t>
  </si>
  <si>
    <t xml:space="preserve">INSTAL∙LACIÓ DE CAIXA METÀL∙LICA D'INTEMPÈRIE, DE DIMENSIONS 200 x 300 mm, AMB PANY AMB CLAU, PER MUNTATGE EN LATERAL D'ARMARI, PER ALLOTJAR PROTECCIONS ELÈCTRIQUES O ALTRES ELEMENTS. </t>
  </si>
  <si>
    <t>E‐023</t>
  </si>
  <si>
    <t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t>
  </si>
  <si>
    <t>E‐024</t>
  </si>
  <si>
    <t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t>
  </si>
  <si>
    <t>E‐025</t>
  </si>
  <si>
    <t xml:space="preserve">TREBALLS PER SUBSTITUIR I ADEQUAR COLUMNES SEMAFÒRIQUES EXISTENTS, A EFECTES DE PODER‐HI INSTAL∙LAR LES NOVES CÀMERES. INCLOU DESCONNEXIÓ, DESMUNTATGE DE SEMÀFORS, CABLEJATS, I POSTERIOR CABLEJAT, MUNTATGE I CONNEXIÓ DELS SEMÀFORS A  NOVA COLUMNA. </t>
  </si>
  <si>
    <t>E‐026</t>
  </si>
  <si>
    <t>E‐027</t>
  </si>
  <si>
    <t>SUBMINISTRAMENT DE COLUMNA MODEL SEMÀFORS, METÀL·LICA DE 4 m ALÇADA LLIURE I 100 mm DE DIÀMETRE, AMB O SENSE PLETINA D'ANCORATGE INCLOSOS PERNS ANCORATGE O FIXACIONS.</t>
  </si>
  <si>
    <t>E‐028</t>
  </si>
  <si>
    <t>INSTAL·LACIÓ DE COLUMNA MODEL SEMÀFORS, METÀL·LICA DE 4 m ALÇADA LLIURE I 100 mm DE DIÀMETRE, AMB O SENSE PLETINA D'ANCORATGE INCLOSOS PERNS ANCORATGE O FIXACIONS.</t>
  </si>
  <si>
    <t>E‐029</t>
  </si>
  <si>
    <t xml:space="preserve">DESMUNTATGE DE COLUMNA DE SEMÀFORS, INCLÒS EL TRANSPORT A NOVA UBICACIÓ O MAGATZEM. INCLOSOS ELEMENTS SEMAFÒRICS I CABLEJATS. </t>
  </si>
  <si>
    <t>E‐030</t>
  </si>
  <si>
    <t xml:space="preserve">INSTAL∙LACIÓ DE CAPÇALS DE SEMÀFORS, SUPORTS, POLSADORS, CABLEJATS I ALTRES ELEMENTS SOBRE COLUMNA DE SEMÀFORS, CONNEXIÓ I POSADA EN MARXA. </t>
  </si>
  <si>
    <t>E‐031</t>
  </si>
  <si>
    <t xml:space="preserve">SUBMINISTRAMENT, INSTAL∙LACIÓ I FIXACIÓ DE BRAÇ LATERAL FINS A 2 m DE LLARGADA, A FIXAR SOBRE COLUMNA D'ENLLUMENAT EXISTENT. TOTALMENT EXECUTAT. </t>
  </si>
  <si>
    <t>E‐032</t>
  </si>
  <si>
    <t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t>
  </si>
  <si>
    <t>E‐033</t>
  </si>
  <si>
    <t xml:space="preserve">SENYALITZACIÓ ESPECIAL OBRES, TALLS DE CARRIL I SIMILARS, NECESSARIS PER A TOTES LES FEINES A FER EN EL PUNT DE CONTROL (REPLANTEIG, INSTAL∙LACIÓ, AJUSTOS, POSADA EN MARXA, ...). INCLOU TRAMITACIÓ PERMISOS I GESTIONS DAVANT ORGANISMES I ADMINISTRACIONS. </t>
  </si>
  <si>
    <t>E‐034</t>
  </si>
  <si>
    <t>PRECINTAT DE CÀMERES I DEL PC DE CONTROL DEL PUNT DE CONTROL. INCLOU TOTS ELS MATERIALS (PRECINTES), MITJANS I RECURSOS NECESSARIS. PREU PER PUNT DE CONTROL.</t>
  </si>
  <si>
    <t>FO-01</t>
  </si>
  <si>
    <t>ML</t>
  </si>
  <si>
    <t>FO-02</t>
  </si>
  <si>
    <t>FO-03</t>
  </si>
  <si>
    <t>FO-04</t>
  </si>
  <si>
    <t>FO-05</t>
  </si>
  <si>
    <t>FO-06</t>
  </si>
  <si>
    <t>SUBMINISTRAMENT I INSTAL·LACIÓ DE FUETÓ DE FO MONOMODE FINS A 2 m, INCLÚS CONNECTORS. SEGONS ESPECIFICACIONS AJUNTAMENT.</t>
  </si>
  <si>
    <t>FO-07</t>
  </si>
  <si>
    <t xml:space="preserve">SUBMINISTRAMENT I INSTAL·LACIÓ DE CABLATGE ESTRUCTURAT UTP CAT 6A PER EXTERIORS, INCLÚS CONNECTORS I CERTIFICACIÓ DEL PUNTS. </t>
  </si>
  <si>
    <t>FO-08</t>
  </si>
  <si>
    <t>UD</t>
  </si>
  <si>
    <t>CAIXES D'EMPIULAMAMENT. SUBMINISTRAMENT I INSTAL.LACIÓ DE CAIXA D'EMPALMAMENT (TORPEDO) AMB SAFATES PER 128 FIBRES ÒPTIQUES (NO INCLOU EMPALMAMENTS). INCLOU TOTA LA PREPARACIÓ DE LA CAIXA I LLUR INSTAL·LACIÓ AMB TOTS ELS ACCESSORIS NECESSARIS.</t>
  </si>
  <si>
    <t>FO-09</t>
  </si>
  <si>
    <t>SUBMINISTRAMENT I INSTAL·LACIÓ DE CAIXA REPARTIDORA ÒPTICA OTB-24. SEGONS ESPECIFICACIONS AJUNTAMENT.</t>
  </si>
  <si>
    <t>FO-10</t>
  </si>
  <si>
    <t>FO-11</t>
  </si>
  <si>
    <t>FUSIÓ EN RECTE DE 1 FO MONOMODE. INCLOU PIG·TAIL, CONNECTORS I ADAPTADORS, AIXÍ  COM LES MESURES DE RETROESPARCIMENT I POTÈNCIA. SEGONS ESPECIFICACIONS AJUTAMENT.</t>
  </si>
  <si>
    <t>FO-12</t>
  </si>
  <si>
    <t>FO-13</t>
  </si>
  <si>
    <t>FO-14</t>
  </si>
  <si>
    <t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t>
  </si>
  <si>
    <t>FO-15</t>
  </si>
  <si>
    <t>INSTAL·LACIÓ DE SWITCH DE COMUNICACIONS EN ARMARI DE CARRER, HOMOLOGAT PER L'AJUNTAMENT DE BARCELONA - IMI.</t>
  </si>
  <si>
    <t>FO-16</t>
  </si>
  <si>
    <t>SWITCH INDUSTRIAL D'ACCÈS. SUBMINISTRAMENT D'EQUIP DE COMUNICACIÓ DE DADES PER XARXA D'ACCÈS (CREUAMENTS) SEGONS ESPECIFICACIONS PPTP (INCLOU LA LLICÈNCIA NECESSÀRIA) INSTAL·LAT, CONFIGURAT, PROBAT I TOTALMENT EN SERVEI.</t>
  </si>
  <si>
    <t>FO-17</t>
  </si>
  <si>
    <t>FO-18</t>
  </si>
  <si>
    <t>INSTAL·LACIÓ DE CONVERSOR DE SENYAL DE COMUNICACIONS D'ELÈCTRIC A ÒPTIC, COMPATIBLE AMB LA XARXA DE COMUNICACIONS MUNICIPAL, AMB 2 PORTS FO I 4 PORTS RJ45, E/O 2FX/4TX.</t>
  </si>
  <si>
    <t>FO-19</t>
  </si>
  <si>
    <t>SUBMINISTRAMENT DE CONVERSOR DE SENYAL DE COMUNICACIONS D'ELÈCTRIC A ÒPTIC, COMPATIBLE AMB LA XARXA DE COMUNICACIONS MUNICIPAL, AMB 1 PORT FO I 1 PORT RJ45, E/O 1FX/1TX.</t>
  </si>
  <si>
    <t>FO-20</t>
  </si>
  <si>
    <t>INSTAL·LACIÓ DE CONVERSOR DE SENYAL DE COMUNICACIONS D'ELÈCTRIC A ÒPTIC, COMPATIBLE AMB LA XARXA DE COMUNICACIONS MUNICIPAL, AMB 1 PORT FO I 1 PORT RJ45, E/O 1FX/1TX.</t>
  </si>
  <si>
    <t>FO-21</t>
  </si>
  <si>
    <t>FO-22</t>
  </si>
  <si>
    <t>FO-23</t>
  </si>
  <si>
    <t>I-001</t>
  </si>
  <si>
    <t>TREBALLS PER A LA REALITZACIÓ DE L'ALIMENTACIÓ DEL PUNT DE CONTROL, D'ACORD AMB EL QUE INDICA EL PLEC.</t>
  </si>
  <si>
    <t>I-002</t>
  </si>
  <si>
    <t>I-003</t>
  </si>
  <si>
    <t xml:space="preserve">INSTAL·LACIÓ D'EQUIPAMENTS ESPECÍFICS PER LA DISTRIBUCIÓ D'ENERGIA DEL PUNT DE CONTROL. </t>
  </si>
  <si>
    <t>I-004</t>
  </si>
  <si>
    <t>I-005</t>
  </si>
  <si>
    <t>I-006</t>
  </si>
  <si>
    <t>I-007</t>
  </si>
  <si>
    <t>I-008</t>
  </si>
  <si>
    <t>I-009</t>
  </si>
  <si>
    <t>I-010</t>
  </si>
  <si>
    <t>I-011</t>
  </si>
  <si>
    <t>I-012</t>
  </si>
  <si>
    <t>SUBMINISTRAMENT I INSTAL·LACIÓ DE CAIXA MOTXILLA METÀL·LICA PER INTEMPÈRIE, DIMENSIONS APROX. 25x25x20 CM, COL·LOCADA EN LATERAL D'ARMARI REGULADOR. INCLOU COMUNICACIÓ AMB ARMARI, BORNES, REGLETES, CABLEJATS I ALTRES EQUIPAMETS NECESSARIS PER A LA CORRECTE EXECUCIÓ.</t>
  </si>
  <si>
    <t>O-001</t>
  </si>
  <si>
    <t>O-002</t>
  </si>
  <si>
    <t>FONAMENT DE FORMIGÓ PER A COLUMNA DE 4 METRES, AMB DOSIFICACIÓ DE 250 KG/m3, MITJANÇANT UN DAU DE 50 cm. DE COSTAT I 60 cm. DE PROFUNDITAT, INCLÒS COLZE DE CONNEXIÓ AMB TUBULAR. INCLOU DEMOLICIÓ PAVIMENT, EXCAVACIÓ I POSTERIOR REPOSICIÓ. TOTALMENT EXECUTAT.</t>
  </si>
  <si>
    <t>O-003</t>
  </si>
  <si>
    <t>PERICÓ DE 70 x 70 cm. PREFABRICAT DE FORMIGÓ O CONSTRUÏT AMB MAONS GERO I FONS DEL MATEIX MATERIAL REBENT EL MARC I LA TAPA TRIANGULAR DE DOBLE FULLA CORRESPONENT, SENSE INCLOURE AQUESTS. INCLOU DEMOLICIÓ PAVIMENT, EXCAVACIÓ I POSTERIOR REPOSICIÓ. TOTALMENT EXECUTAT.</t>
  </si>
  <si>
    <t>O-004</t>
  </si>
  <si>
    <t>SUBMINISTRAMENT MARC DE FERRO FOS DE 70 x 70 cm PER INSTAL·LACIÓ EN VORERA, AMB INSCRIPCIÓ.</t>
  </si>
  <si>
    <t>O-005</t>
  </si>
  <si>
    <t>SUBMINISTRAMENT TAPA DE FERRO FOS DE 70 x 70 cm PER INSTAL·LACIÓ EN VORERA, AMB INSCRIPCIÓ.</t>
  </si>
  <si>
    <t>O-006</t>
  </si>
  <si>
    <t>REPARACIÓ D'ESTRUCTURA INTERIOR DE PERICÓ EXISTENT DE 70 x 70 cm, AMB ADEQUACIÓ DE PARETS I LLISCAT. TOTALMENT EXECUTAT.</t>
  </si>
  <si>
    <t>O-007</t>
  </si>
  <si>
    <t>PERICÓ DE 60 x 60 cm. PREFABRICAT DE FORMIGÓ O CONSTRUÏT AMB MAONS GERO I FONS DEL MATEIX MATERIAL REBENT EL MARC I LA TAPA CORRESPONENT, SENSE INCLOURE AQUESTS. INCLOU DEMOLICIÓ PAVIMENT, EXCAVACIÓ I POSTERIOR REPOSICIÓ. TOTALMENT EXECUTAT.</t>
  </si>
  <si>
    <t>O-008</t>
  </si>
  <si>
    <t>SUBMINISTRAMENT MARC DE FERRO FOS DE 60 x 60 cm PER INSTAL·LACIÓ EN VORERA, AMB INSCRIPCIÓ.</t>
  </si>
  <si>
    <t>O-009</t>
  </si>
  <si>
    <t>SUBMINISTRAMENT TAPA DE FERRO FOS DE 60 x 60 cm PER INSTAL·LACIÓ EN VORERA, AMB INSCRIPCIÓ.</t>
  </si>
  <si>
    <t>O-010</t>
  </si>
  <si>
    <t>REPARACIÓ D'ESTRUCTURA INTERIOR DE PERICÓ EXISTENT DE 60 x 60 cm, AMB ADEQUACIÓ DE PARETS I LLISCAT. TOTALMENT EXECUTAT.</t>
  </si>
  <si>
    <t>O-011</t>
  </si>
  <si>
    <t>PERICÓ DE 40 x 40 cm. PREFABRICAT DE FORMIGÓ O CONSTRUÏT AMB MAONS GERO I FONS DEL MATEIX MATERIAL REBENT EL MARC I LA TAPA CORRESPONENTS, SENSE  INCLOURE AQUESTS. INCLOU DEMOLICIÓ PAVIMENT, EXCAVACIÓ I POSTERIOR REPOSICIÓ. TOTALMENT EXECUTAT.</t>
  </si>
  <si>
    <t>O-012</t>
  </si>
  <si>
    <t>SUBMINISTRAMENT MARC DE FERRO FOS DE 40 x 40 cm PER INSTAL·LACIÓ EN VORERA, AMB INSCRIPCIÓ.</t>
  </si>
  <si>
    <t>O-013</t>
  </si>
  <si>
    <t>SUBMINISTRAMENT TAPA DE FERRO FOS DE 40 x 40 cm PER INSTAL·LACIÓ EN VORERA, AMB INSCRIPCIÓ.</t>
  </si>
  <si>
    <t>O-014</t>
  </si>
  <si>
    <t>INTERCEPTAR CANALITZACIÓ EXISTENT / EMBOCADURA PERICÓ EXISTENT.</t>
  </si>
  <si>
    <t>O-015</t>
  </si>
  <si>
    <t>COMPROVACIÓ I MANDRINATGE DE CANALITZACIÓ EXISTENT DEIXANT PASSAT FIL GUIA.</t>
  </si>
  <si>
    <t>O-016</t>
  </si>
  <si>
    <t>O-017</t>
  </si>
  <si>
    <t>O-018</t>
  </si>
  <si>
    <t>O-019</t>
  </si>
  <si>
    <t>SUPLEMENT PER REALITZACIÓ DE CANALITZACIÓ EN CALÇADA EN FESTIU.</t>
  </si>
  <si>
    <t>O-020</t>
  </si>
  <si>
    <t>SUPLEMENT PER REALITZACIÓ DE CANALITZACIÓ EN VORERA DE PAVIMENT ESPECIAL, TIPUS GRANIT, LLAMBORDES O SIMILARS</t>
  </si>
  <si>
    <t>O-021</t>
  </si>
  <si>
    <t>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t>
  </si>
  <si>
    <t>O-022</t>
  </si>
  <si>
    <t xml:space="preserve">REPARACIÓ TUBULAR EN CALÇADA,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AGLOMERAT ASFÀLTIC DE LES MATEIXES CARACTERÍSTIQUES A L'EXISTENT, PER A LLARGADES FINS A 2m. TOTALMENT EXECUTADA. </t>
  </si>
  <si>
    <t>O-023</t>
  </si>
  <si>
    <t>M2</t>
  </si>
  <si>
    <t>O-024</t>
  </si>
  <si>
    <t>SUBMINISTRAMENT PLACA DE PRESA DE TERRA DE 500 x 500 x 3 mm I ACCESSORIS CONNEXIÓ.</t>
  </si>
  <si>
    <t>O-025</t>
  </si>
  <si>
    <t>INSTAL∙LACIÓ PLACA DE PRESA DE TERRA DE 500 x 500 x 3 mm I ACCESSORIS CONNEXIÓ, EN PERICÓ DE REGISTRE. INCLOSA OBRA CIVIL NECESSÀRIA.</t>
  </si>
  <si>
    <t>OBTURACIÓ DE TUBULAR AMB CABLES EXISTENTS.</t>
  </si>
  <si>
    <t>M3</t>
  </si>
  <si>
    <t>DEMOLICIÓ DE FORMIGÓ AMB MARTELL TRENCADOR, INCLÒS TALL D'ARMADURES AMB SOPLET, RETIRADA I TRANSPORT DE RESIDUS A DEIXALLERIA. TOTALMENT EXECUTADA.</t>
  </si>
  <si>
    <t>O-030</t>
  </si>
  <si>
    <t>P-001</t>
  </si>
  <si>
    <t>P-002</t>
  </si>
  <si>
    <t>P-003</t>
  </si>
  <si>
    <t>P-004</t>
  </si>
  <si>
    <t>P-005</t>
  </si>
  <si>
    <t>H</t>
  </si>
  <si>
    <t>S-001</t>
  </si>
  <si>
    <t>S-002</t>
  </si>
  <si>
    <t>S-003</t>
  </si>
  <si>
    <t>S-004</t>
  </si>
  <si>
    <t>S-005</t>
  </si>
  <si>
    <t>S-006</t>
  </si>
  <si>
    <t>S-007</t>
  </si>
  <si>
    <t>SS-01</t>
  </si>
  <si>
    <t>PA</t>
  </si>
  <si>
    <t>PARTIDA ALÇADA DE COBRAMENT ÍNTEGRA PER LA SEGURETAT I SALUT DE L'OBRA; INCLOU LA SENYALITZACIÓ, ELS TANCAMENTS D'OBRA I TOT ALLÒ QUE DISPOSI LA IMPLANTACIÓ DEL PLA DE SEGURETAT I SALUT DESENVOLUPAT. PRESSUPOST EXECUCIÓ GENERAL.</t>
  </si>
  <si>
    <t>V-001</t>
  </si>
  <si>
    <t>CONFIGURACIONS, PROVES I POSADA EN EXPLOTACIÓ DE TOTS ELS EQUIPAMENTS I SISTEMES INSTAL·LATS. INCLOU TOTES LES GESTIONS AMB TOTES LES ÀREES, DEPARTAMENTS I EMPRESES IMPLICADES.</t>
  </si>
  <si>
    <t>V-002</t>
  </si>
  <si>
    <t>IVA</t>
  </si>
  <si>
    <t>PdC-01</t>
  </si>
  <si>
    <t>OBRA CIVIL</t>
  </si>
  <si>
    <t>SENYALITZACIÓ</t>
  </si>
  <si>
    <t>COMUNICACIONS</t>
  </si>
  <si>
    <t>TOTAL PRESSUPOST EXECUCIÓ INSTAL·LACIÓ PdC-01</t>
  </si>
  <si>
    <t>PdC-02</t>
  </si>
  <si>
    <t>PdC-03</t>
  </si>
  <si>
    <t>PdC-04</t>
  </si>
  <si>
    <t>CONFIGURACIÓ, PROVES, POSADA EN OPERACIÓ, FORMACIÓ I DOCUMENTACIÓ</t>
  </si>
  <si>
    <t>RESUM PRESSUPOST</t>
  </si>
  <si>
    <t>U.M</t>
  </si>
  <si>
    <t>P.U.PEM</t>
  </si>
  <si>
    <t>AMID.</t>
  </si>
  <si>
    <t>PREU TOTAL</t>
  </si>
  <si>
    <t>Subtotal PdC</t>
  </si>
  <si>
    <t>Subtotal Obra Civil</t>
  </si>
  <si>
    <t>Subtotal instal·lacions elèctriques.</t>
  </si>
  <si>
    <t>Subtotal Senyalització</t>
  </si>
  <si>
    <t>Subtotal Comunicacions</t>
  </si>
  <si>
    <t>TOTAL GENERAL</t>
  </si>
  <si>
    <t>RESUM  PRESSUPOST</t>
  </si>
  <si>
    <t>TOTAL PRESSUPOST SEGURETAT I SALUT</t>
  </si>
  <si>
    <t>SEGURETAT I SALUT</t>
  </si>
  <si>
    <t>Punt de Control</t>
  </si>
  <si>
    <t>Adreça</t>
  </si>
  <si>
    <t>Conjunt càmera LPR+entorn (ut)</t>
  </si>
  <si>
    <t>Columna 4m  (ut)</t>
  </si>
  <si>
    <t>Canalització vorera (m)</t>
  </si>
  <si>
    <t>Pericó registre 70x70</t>
  </si>
  <si>
    <t>Pericó registre 60x60 (ut)</t>
  </si>
  <si>
    <t>Pericó registre 40x40 (ut)</t>
  </si>
  <si>
    <t>Fonament armari (ut)</t>
  </si>
  <si>
    <t>Armari PdC (ut)</t>
  </si>
  <si>
    <t>Estesa FO (m)</t>
  </si>
  <si>
    <t>Estesa UTP (m)</t>
  </si>
  <si>
    <t xml:space="preserve">RESUM AMIDAMENTS PRINCIPALS </t>
  </si>
  <si>
    <t>Av. Portal de l'Àngel</t>
  </si>
  <si>
    <t>Magdalenes</t>
  </si>
  <si>
    <t>Jaume I</t>
  </si>
  <si>
    <t>Fusteria</t>
  </si>
  <si>
    <t xml:space="preserve">TREBALLS PER FER INSTAL∙LACIÓ DE CÀMERA SOBRE FANAL D'ENLLUMENAT PÚBLIC, INCLOENT PASSATUB PER INTERIOR DE COLUMNA, FORATS I COMUNICACIONS CANALITZACIONS PER PASSAR NOUS CABLEJATS, OBTURACIÓ I SEGELLAT DE FORATS, ABRAÇADERES SUBJECCIÓ  CÀMERA I EN DEFINITIVA QUALSEVOL FEINA NECESSÀRIA PER A PODER REALITZAR LES INSTAL∙LACIONS SEGONS INDICACIONS D'ENLLUMENAT PÚBLIC. </t>
  </si>
  <si>
    <t>FUSIÓ DE FO. UNITAT DE CONNECTORITZACIÓ DE FIBRA ÒPTICA PER ARC DE FUSIÓ, INCLOU P/P TREBALLS AUXILIARS, MATERIALS (TERMORETRÀCTILS, ETC..). NOMÉS S'ADMITIRAN PÈRDUES IGUALS O INFERIORS A 0,05dB.</t>
  </si>
  <si>
    <t>PREPARACIÓ DE CABLE PER A SEGREGACIÓ DE 64 FF.OO, INCLOU MATERIAL.</t>
  </si>
  <si>
    <t>PREPARACIÓ DE CABLE PER A SEGREGACIÓ DE 8 FF.OO, INCLOU MATERIAL.</t>
  </si>
  <si>
    <t>TREBALLS CELLNEX PDC-01: AV. PORTAL DE L'ÀNGEL. INCLOU CONNEXIÓ I INTEGRACIÓ A LA XARXA ACTIVA, TREBALLS DE FO I TREBALLS D'ENGINYERIA, DESPLEGAMENT, DOCUMENTACIÓ I PRL.</t>
  </si>
  <si>
    <t>INSTAL·LACIÓ ELÈCTRICA</t>
  </si>
  <si>
    <t>RECONVERSIÓ PERICÓ DE 40X40 A PERICÓ DE 60X60. INCLOU TREBALLS DE CONSTRUCCIÓ DE L'ESTRUCTURA AMB MAONS, FORMIGÓ I LA TAPA I MARC DE FERRO, AIXÍ COM ELS TREBALLS DE MÀ D'OBRA.</t>
  </si>
  <si>
    <t>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t>
  </si>
  <si>
    <t>CANALITZACIÓ EN CALÇADA INCLÒS SUBMINISTRAMENT I INSTAL·LACIÓ DE 4 TUBS DE PE ø 110 mm DE DOBLE CAPA, LLIS A L'INTERIOR I CORRUGAT A L'EXTERIOR, INCLÒS EXCAVACIÓ EN RASA DE 60 x 80 cm. DE PROFUNDITAT, BASE I PROTECCIÓ DE FORMIGÓ HM20, EN CALÇADES. INCLOSA REPOSICIÓ PAVIMENT AGLOMERAT ASFÀLTIC. TOTALMENT EXECUTADA D'ACORD AMB LES ORDENANCES MUNICIPALS I INDICACIONS PARTICULARS.</t>
  </si>
  <si>
    <t>O-026</t>
  </si>
  <si>
    <t>O-027</t>
  </si>
  <si>
    <t>REPOSICIÓ DE PAVIMENT TIPUS AGLOMERAT ASFÀLTIC EN CALENT. INCLOU DEMOLICIÓ DE PAVIMENT DE FORMIGÓ, FINS A 30 cm DE GRUIX I POSTERIOR REPOSICIÓ DE PAVIMENT DE MESCLA BITUMINOSA EN CALENT DE 18 cm, AMB CAPA DE RODADURA DE TRÀNSIT DE 3 cm MESCLA BITUMINOSA. D'ACORD A LES CONDICIONS INDICADES PELS SERVEIS TÈCNICS MUNICIPALS.</t>
  </si>
  <si>
    <t>O-028</t>
  </si>
  <si>
    <t>O-029</t>
  </si>
  <si>
    <t>SENYALITZACIÓ OBRES, ZONES D'ABASSEGAMENT DE MATERIALS, MAQUINÀRIA, TALLS DE CARRIL I SIMILARS, NECESSARIS PER A L'EXECUCIÓ DE L'OBRA CIVIL A FER EN EL PUNT DE CONTROL. INCLOU TRAMITACIÓ PERMISOS I GESTIONS DAVANT ORGANISMES I ADMINISTRACIONS.</t>
  </si>
  <si>
    <t>PLATAFORMA GESTIÓ I CONTROL</t>
  </si>
  <si>
    <t>P-006</t>
  </si>
  <si>
    <t>P-007</t>
  </si>
  <si>
    <t>P-008</t>
  </si>
  <si>
    <t>P-009</t>
  </si>
  <si>
    <t>S-008</t>
  </si>
  <si>
    <t>S-009</t>
  </si>
  <si>
    <t>INSTAL·LACIÓ DE SENYAL VERTICAL.</t>
  </si>
  <si>
    <t>S-010</t>
  </si>
  <si>
    <t>S-011</t>
  </si>
  <si>
    <t>AJUTS I VARIS</t>
  </si>
  <si>
    <t>AJ-003</t>
  </si>
  <si>
    <t>EQUIPAMENT PUNT DE CONTROL</t>
  </si>
  <si>
    <t>CONCEPTE / DENOMINACIÓ</t>
  </si>
  <si>
    <t>PREU UNITARI PEC</t>
  </si>
  <si>
    <t>Subtotal PLATAFORMA GESTIÓ I CONTROL</t>
  </si>
  <si>
    <t>TOTAL PRESSUPOST EXECUCIÓ PLATAFORMA GESTIÓ I CONTROL</t>
  </si>
  <si>
    <t>BI+DG</t>
  </si>
  <si>
    <t>Punt de Control - Adreça</t>
  </si>
  <si>
    <t>LPR</t>
  </si>
  <si>
    <t>TOTAL PLATAFORMA GESTIÓ I CONTROL</t>
  </si>
  <si>
    <t>TOTAL PRESSUPOST EXECUCIÓ ALTRES I VARIS</t>
  </si>
  <si>
    <t>TOTAL SEGURETAT I SALUT</t>
  </si>
  <si>
    <t>TOTAL PRESSUPOST EXECUCIÓ INSTAL·LACIONS PdC</t>
  </si>
  <si>
    <t xml:space="preserve">IMPORT TOTAL </t>
  </si>
  <si>
    <t>PREU PEM</t>
  </si>
  <si>
    <t>INSTAL∙LACIÓ DE FONT D'ALIMENTACIÓ TIPUS INDUSTRIAL, PER MUNTATGE EN CARRIL DIN, PER ALIMENTAR FINS A 4 CÀMERES PUNT DE CONTROL.</t>
  </si>
  <si>
    <t>SUBMINISTRAMENT DE FONT D'ALIMENTACIÓ TIPUS INDUSTRIAL, PER MUNTATGE EN CARRIL DIN, PER ALIMENTAR FINS A 4 CÀMERES PUNT DE CONTROL.</t>
  </si>
  <si>
    <t>SUBMINISTRAMENT DE ROUTER 4G PER COMUNICACIONS SENSE FILS, COMPATIBLE AMB EL SISTEMA DE COMUNICACIONS DE L'AJUNTAMENT. INCLOENT ANTENA ANTIVANDÀLICA.</t>
  </si>
  <si>
    <t xml:space="preserve">INSTAL∙LACIÓ I CONFIGURACIÓ DE ROUTER 4G I ANTENA ANTIVANDÀLICA PER COMUNICACIONS SENSE FILS, COMPATIBLE AMB EL SISTEMA DE COMUNICACIONS DE L'AJUNTAMENT. </t>
  </si>
  <si>
    <t>PdC-05</t>
  </si>
  <si>
    <t>PdC-06</t>
  </si>
  <si>
    <t>PdC-07</t>
  </si>
  <si>
    <t>PdC-08</t>
  </si>
  <si>
    <t>PdC-09</t>
  </si>
  <si>
    <t>Lluís el Piadós</t>
  </si>
  <si>
    <t>Placeta Comerç</t>
  </si>
  <si>
    <t>Princesa</t>
  </si>
  <si>
    <t>Antic Sant Joan</t>
  </si>
  <si>
    <t>Pla de Palau</t>
  </si>
  <si>
    <t>TREBALLS CELLNEX PDC-05 LLUÍS EL PIADÓS. INCLOU CONNEXIÓ I INTEGRACIÓ A LA XARXA ACTIVA, TREBALLS DE FO I TREBALLS D'ENGINYERIA, DESPLEGAMENT, DOCUMENTACIÓ I PRL.</t>
  </si>
  <si>
    <t xml:space="preserve">TREBALLS CELLNEX PDC-06 PLACETA COMERÇ, INCLOU CONNEXIÓ I INTEGRACIÓ A LA XARXA ACTIVA, TREBALLS DE FO I TREBALLS D'ENGINYERIA, DESPLEGAMENT, DOCUMENTACIÓ I PRL. </t>
  </si>
  <si>
    <t xml:space="preserve">TREBALLS CELLNEX PDC-07 PRINCESA, INCLOU CONNEXIÓ I INTEGRACIÓ A LA XARXA ACTIVA, TREBALLS DE FO I TREBALLS D'ENGINYERIA, DESPLEGAMENT, DOCUMENTACIÓ I PRL. </t>
  </si>
  <si>
    <t xml:space="preserve">TREBALLS CELLNEX PDC-08 ANTIC SANT JOAN, INCLOU CONNEXIÓ I INTEGRACIÓ A LA XARXA ACTIVA, TREBALLS DE FO I TREBALLS D'ENGINYERIA, DESPLEGAMENT, DOCUMENTACIÓ I PRL. </t>
  </si>
  <si>
    <t>FO-25</t>
  </si>
  <si>
    <t xml:space="preserve">TREBALLS CELLNEX PDC-09 PLA DE PALAU, INCLOU CONNEXIÓ I INTEGRACIÓ A LA XARXA ACTIVA, TREBALLS DE FO I TREBALLS D'ENGINYERIA, DESPLEGAMENT, DOCUMENTACIÓ I PRL. </t>
  </si>
  <si>
    <t>FO-26</t>
  </si>
  <si>
    <t>FO-27</t>
  </si>
  <si>
    <t>FO-28</t>
  </si>
  <si>
    <t>FO-29</t>
  </si>
  <si>
    <t xml:space="preserve">TREBALLS CELLNEX PDC-2: MAGDALENES, INCLOU CONNEXIÓ I INTEGRACIÓ A LA XARXA ACTIVA, TREBALLS DE FO I TREBALLS D'ENGINYERIA, DESPLEGAMENT, DOCUMENTACIÓ I PRL. </t>
  </si>
  <si>
    <t xml:space="preserve">TREBALLS CELLNEX PDC-3: JAUME I, INCLOU CONNEXIÓ I INTEGRACIÓ A LA XARXA ACTIVA, TREBALLS DE FO I TREBALLS D'ENGINYERIA, DESPLEGAMENT, DOCUMENTACIÓ I PRL. </t>
  </si>
  <si>
    <t>SUBMINISTRAMENT D'UNITAT DE PROCÉS PEL PUNT DE CONTROL, CONSISTENT EN UN PC DE TIPUS INDUSTRIAL, RUGORITZAT, AMB PROCESSADOR I7, CPU QUAD CORE, BIOS, SISTEMA OPERATIU, WATCHDOG, ALIMENTACIÓ 9‐48V, CAPACITAT EMMAGATZEMATGE 2 TB</t>
  </si>
  <si>
    <t>SUBMINISTRAMENT DE FONT D'ALIMENTACIÓ TIPUS INDUSTRIAL, PER MUNTATGE EN CARRIL DIN, PER ALIMENTAR UNITAT DE PROCÈS (PC)</t>
  </si>
  <si>
    <t>INSTAL·LACIÓ DE FONT D'ALIMENTACIÓ TIPUS INDUSTRIAL, PER MUNTATGE EN CARRIL DIN, PER ALIMENTAR UNITAT DE PROCÈS (PC)</t>
  </si>
  <si>
    <t>-</t>
  </si>
  <si>
    <t>SUBMINISTRAMENT DE CABLE DE CONDUCTOR DE COURE AMB AÏLLAMENT DE PLÀSTIC, DE SECCIÓ 1x6  mm2 PER PRESES DE TERRA.</t>
  </si>
  <si>
    <t>INSTAL·LACIÓ DE CABLE DE CONDUCTOR DE COURE AMB AÏLLAMENT DE PLÀSTIC, DE SECCIÓ 1x6  mm2 PER PRESES DE TERRA.</t>
  </si>
  <si>
    <t>SUBMINISTRAMENT DE CABLE DE CONDUCTOR DE COURE EPTAFILAR NU, DE SECCIÓ 1x35  mm2.</t>
  </si>
  <si>
    <t>INSTAL·LACIÓ DE CABLE DE CONDUCTOR DE COURE EPTAFILAR NU, DE SECCIÓ 1x35  mm2.</t>
  </si>
  <si>
    <r>
      <t>INSTAL·LACIÓ DE CABLE CONDUCTOR DE COURE RV-K 0,6/1KV DE 3x10 mm</t>
    </r>
    <r>
      <rPr>
        <vertAlign val="superscript"/>
        <sz val="11"/>
        <rFont val="Arial"/>
        <family val="2"/>
      </rPr>
      <t>2</t>
    </r>
  </si>
  <si>
    <r>
      <t>SUBMINISTRAMENT DE CABLE CONDUCTOR DE COURE RV-K 0,6/1KV DE 3x10 mm</t>
    </r>
    <r>
      <rPr>
        <vertAlign val="superscript"/>
        <sz val="11"/>
        <rFont val="Arial"/>
        <family val="2"/>
      </rPr>
      <t>2</t>
    </r>
  </si>
  <si>
    <r>
      <t>INSTAL·LACIÓ DE CABLE CONDUCTOR DE COURE RV-K 0,6/1KV DE 3x6 mm</t>
    </r>
    <r>
      <rPr>
        <vertAlign val="superscript"/>
        <sz val="11"/>
        <rFont val="Arial"/>
        <family val="2"/>
      </rPr>
      <t>2</t>
    </r>
  </si>
  <si>
    <t>SUBMINISTRAMENT DE CONVERSOR DE SENYAL DE COMUNICACIONS D'ELÈCTRIC A ÒPTIC, COMPATIBLE AMB LA XARXA DE COMUNICACIONS MUNICIPAL, AMB 2 PORTS FO I 4 PORTS RJ45, I/O 2FX/4TX</t>
  </si>
  <si>
    <t>FO-24</t>
  </si>
  <si>
    <t>BENEFICI INDUSTRIAL</t>
  </si>
  <si>
    <t>TOTAL</t>
  </si>
  <si>
    <t>SUBTOTAL</t>
  </si>
  <si>
    <t>DESPESES GENERAL</t>
  </si>
  <si>
    <t>TOTAL PRESSUPOST EXECUCIÓ MATERIAL PEM</t>
  </si>
  <si>
    <t>TOTAL PRESSUPOST LICITACIÓ</t>
  </si>
  <si>
    <t xml:space="preserve">TOTAL PRESSUPOST EXECUCIÓ PEC </t>
  </si>
  <si>
    <t>105A0010M</t>
  </si>
  <si>
    <t xml:space="preserve">MANTENIMENT CORRECTIU DE CÀMERA COMPACTA CHRONOS ECO DUO. INCLOU EN UNA MATEIXA CABINA L'IL·LUMINADOR, LA CÀMERA LPR AMB CPU I LLICÈNCIA LPR I UNA CÀMERA COLOR DE CONTEXT. </t>
  </si>
  <si>
    <t>105A0020M</t>
  </si>
  <si>
    <t>MANTENIMENT CORRECTIU DE PC INDUSTRIAL AXIOMTEK (i7 2.9GHz / DDR4 8GB / 125GB SSD / 2TB SATA3).</t>
  </si>
  <si>
    <t>105A0030M</t>
  </si>
  <si>
    <t>MANTENIMENT CORRECTIU D'ARMARI EXTERIOR M1 CERTIFICAT PER EQUIPAMENT DE CONTROL, AMB PROTECCIONS, ALIMENTACIÓ, SAI, EQUIPS DE COMUNICACIÓ I SISTEMA DE TANCAMENT.</t>
  </si>
  <si>
    <t>105A0040M</t>
  </si>
  <si>
    <t>105A0050M</t>
  </si>
  <si>
    <t>105A0060M</t>
  </si>
  <si>
    <t>MANTENIMENT CORRECTIU D'ARMARI EXTERIOR TIPUS MOTXILLA CERTIFICAT PER EQUIPAMENT DE CONTROL, AMB PROTECCIONS, ALIMENTACIÓ, EQUIPS DE COMUNICACIÓ I SISTEMA DE TANCAMENT</t>
  </si>
  <si>
    <t>MANTENIMENT CORRECTIU DE SENYAL DE "CONTROL FOTOGRÀFIC", INCLÒS ELEMENTS DE SUSTENTACIÓ I FIXACIÓ.</t>
  </si>
  <si>
    <t>MANTENIMENT CORRECTIU DE SENYAL INFORMATIVA DE PUNT DE CONTROL DE LECTURA DE MATRÍCULA, INCLÒS ELEMENTS DE SUSTENTACIÓ I FIXACIÓ.</t>
  </si>
  <si>
    <t xml:space="preserve">MANTENIMENTS </t>
  </si>
  <si>
    <t>205A0010M</t>
  </si>
  <si>
    <t>205A0020M</t>
  </si>
  <si>
    <t>205A0030M</t>
  </si>
  <si>
    <t>205A0040M</t>
  </si>
  <si>
    <t xml:space="preserve">MANTENIMENT PREVENTIU "ZBE-TV" PER CÀMERA COMPACTA CHRONOS ECO DUO. INCLOU EN UNA MATEIXA CABINA L'IL·LUMINADOR, LA CÀMERA LPR AMB CPU I LLICÈNCIA LPR I UNA CÀMERA COLOR DE CONTEXT. </t>
  </si>
  <si>
    <t>MANTENIMENT PREVENTIU "ZBE-PC" PER PC INDUSTRIAL AXIOMTEK (i7 2.9GHz / DDR4 8GB / 125GB SSD / 2TB SATA3).</t>
  </si>
  <si>
    <t>MANTENIMENT PREVENTIU "ZBE-ARM" PER ARMARI EXTERIOR M1 CERTIFICAT PER EQUIPAMENT DE CONTROL, AMB PROTECCIONS, ALIMENTACIÓ, SAI, EQUIPS DE COMUNICACIÓ I SISTEMA DE TANCAMENT.</t>
  </si>
  <si>
    <t>MANTENIMENT PREVENTIU "ZBE-MOT" PER ARMARI EXTERIOR TIPUS MOTXILLA CERTIFICAT PER EQUIPAMENT DE CONTROL, AMB PROTECCIONS, ALIMENTACIÓ, EQUIPS DE COMUNICACIÓ I SISTEMA DE TANCAMENT.</t>
  </si>
  <si>
    <t>105A1010M</t>
  </si>
  <si>
    <t>MANTENIMENT CORRECTIU ATENUAT DE PUNT DE CONTROL INCLOENT ARMARI EXTERIOR AMB PROTECCIÓNS, ALIMENTACIÓ, SAI I EQUIPS DE COMUNICACIÓ, I UNITAT DE CONTROL, CÀMERA LPR, CÀMERA CONTEXT O VIDEOVIGILÀNCIA.</t>
  </si>
  <si>
    <r>
      <t>SUBMINISTRAMENT DE CABLE CONDUCTOR DE COURE RV-K 0,6/1KV DE 3x6 mm</t>
    </r>
    <r>
      <rPr>
        <vertAlign val="superscript"/>
        <sz val="11"/>
        <color theme="1"/>
        <rFont val="Arial"/>
        <family val="2"/>
      </rPr>
      <t>2</t>
    </r>
  </si>
  <si>
    <t>I-013</t>
  </si>
  <si>
    <t>FONAMENT DE FORMIGÓ PREFABRICAT PER A ARMARI REGULADOR AMB DOSIFICACIÓ DE 250 KG/m3 I ENCOFRAT CARA VISTA DE DIMENSIONS APROXIMADES 53 x 32,5 x 35 cm. AMB UN ENCASTAMENT DE 15 cm. I DOS FORATS DE 110 mm. DE DIÀMETRE. TOTALMENT EXECUTAT.</t>
  </si>
  <si>
    <t>SUBMINISTRAMENT DE SENYAL DE "CÀMERA DE TRÀNSIT" B-53b SEGONS MANUAL DE SENYALITZACIÓ URBANA I PLEC DE SENYALITZACIÓ PER A LA CIUTAT DE BARCELONA. SENYAL D'ALUMINI DE DOBLE PESTANYA HI, NIVELL II DE 2 MM DE GRUIX, DE DIÀMETRE 15x30cm SEGONS NORMES. INCLÒS ELEMENTS DE SUSTENTACIÓ I FIXACIÓ.</t>
  </si>
  <si>
    <t>SUBMINISTRAMENT DE SENYAL DE "CONTROL DE MATRÍCULES" B-52 SEGONS MANUAL DE SENYALITZACIÓ URBANA I PLEC DE SENYALITZACIÓ PER A LA CIUTAT DE BARCELONA. SENYAL D'ALUMINI DE DOBLE PESTANYA HI, NIVELL II DE 2 MM DE GRUIX, DE DIMENSIONS 60X30 CM SEGONS NORMES. INCLÒS ELEMENTS DE SUSTENTACIÓ I FIXACIÓ.</t>
  </si>
  <si>
    <t>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t>
  </si>
  <si>
    <t>SUBMINISTRAMENT DE SENYAL DE "EXCEPTE AUTORITZATS" B-40 SEGONS MANUAL DE SENYALITZACIÓ URBANA I PLEC DE SENYALITZACIÓ PER A LA CIUTAT DE BARCELONA. SENYAL D'ALUMINI DE DOBLE PESTANYA HI, NIVELL II DE 2 MM DE GRUIX, DE DMENSIONS 80 X 120 CM SEGONS NORMES. INCLÒS ELEMENTS DE SUSTENTACIÓ I FIXACIÓ.</t>
  </si>
  <si>
    <t>SUBMINISTRAMENT DE SENYAL DE "CONTROL D'ACCÉS A ZONA DE VIANANTS", D'ACORD A LES INDICACIONS DEL DISTRICTE. SEGONS MANUAL DE SENYALITZACIÓ URBANA I PLEC DE SENYALITZACIÓ PER A LA CIUTAT DE BARCELONA. SENYAL D'ALUMINI DE DOBLE PESTANYA HI, NIVELL II DE 2 MM DE GRUIX. INCLÒS ELEMENTS DE SUSTENTACIÓ I FIXACIÓ.</t>
  </si>
  <si>
    <t>SUBMINISTRAMENT DE SUPORT D'ALUMINI ESTRIAT DE DIAMETRE 60 MM, 4MM ESPESSOR, PINTAT AMB PINTURA DE POLIESTER RAL 7037, ALÇADA LLIURE DE 2,60M RESPECTE DEL TERRE, PER SUPORTACIÓ DE SENYALITZACIÓ VERTICAL, SEGONS NORMATIVA AJUNTAMENT.</t>
  </si>
  <si>
    <t>SUBMINISTRAMENT DE SUPORT METÀL·LIC FINS A 4M PER SUPORTACIÓ DE SENYALITZACIÓ VERTICAL, SEGONS NORMATIVA AJUNTAMENT.</t>
  </si>
  <si>
    <t>INSTAL·LACIÓ DE SUPORT METÀL·LIC FINS A 2,6M PER SUPORTACIÓ DE SENYALITZACIÓ VERTICAL, SEGONS NORMATIVA AJUNTAMENT, INCLOSOS TREBALLS D'OBRA CIVIL NECESSARIS.</t>
  </si>
  <si>
    <t>INSTAL·LACIÓ DE SUPORT METÀL·LIC FINS A 4M PER SUPORTACIÓ DE SENYALITZACIÓ VERTICAL, SEGONS NORMATIVA AJUNTAMENT, INCLOSOS TREBALLS D'OBRA CIVIL NECESSARIS.</t>
  </si>
  <si>
    <t>SUBMINISTRAMENT l INSTAL·LACIÓ DE CANVIADOR DE MEDI TIPUS SFP (FIBRA OPTICA MONOMODE). CONVERTIDOR DE  MEDI NECESSARI PER TRANSFORMAR LA SENYAL OPTICA A ELECTRICA FO/ ETHERNET/ 422/ 485/ 422, MODEL RAISECOM L2 DIN·RAIL S1503i-AC O EQUIVALENT, INCLOS EL SFP BIFIBRA LC/PC, AMB 1 PORT 100/1000M BASE-X SFP + 2 PORTS 10/100/1000M BX</t>
  </si>
  <si>
    <t>FO-30</t>
  </si>
  <si>
    <t>SUBMINISTRAMENT I INSTAL∙LACIÓ DE CABLE DE 16 FO MONOMODE B1.1, SEGONS EN 186000. ARMAT. AMB PROTECCIÓ D'ARAMIDA, ARMADURA METÀL∙LICA I COBERTA EXTERIOR DE POLIETILÈ.</t>
  </si>
  <si>
    <t>SUBMINISTRAMENT I INSTAL∙LACIÓ DE CABLE DE 96 FO MONOMODE B1.1, SEGONS EN 186000. ARMAT. AMB PROTECCIÓ D'ARAMIDA, ARMADURA METÀL∙LICA I COBERTA EXTERIOR DE POLIETILÈ.</t>
  </si>
  <si>
    <t>SUBMINISTRAMENT I INSTAL∙LACIÓ DE CABLE DE 48 FO MONOMODE B1.1, SEGONS EN 186000. ARMAT. AMB PROTECCIÓ D'ARAMIDA, ARMADURA METÀL∙LICA I COBERTA EXTERIOR DE POLIETILÈ.</t>
  </si>
  <si>
    <t>SUBMINISTRAMENT I INSTAL∙LACIÓ DE CABLE DE 8 FO MONOMODE B1.1, SEGONS EN 186000. ARMAT. AMB PROTECCIÓ D'ARAMIDA, ARMADURA METÀL∙LICA I COBERTA EXTERIOR DE POLIETILÈ.</t>
  </si>
  <si>
    <t>REALITZACIÓ D'UNA SORTIDA ELÈCTRICA, EN QUADRE ELÈCTRIC EXISTENT, CONSISTENT EN PROTECCIÓ MAGNETOTÈRMICA 6A 2P I TREBALLS DE CONNEXIÓ NECESSARIS, PER L'ALIMENTACIÓ D'UN CONJUNT DE CÀMERA.</t>
  </si>
  <si>
    <t>CAP DE PROJECTE DESENVOLUPAMENT PLATAFORMA INFORMÀTICA.</t>
  </si>
  <si>
    <t>TÈCNIC ESPECIALISTA PROGRAMADOR INFORMÀTIC.</t>
  </si>
  <si>
    <t xml:space="preserve">TREBALLS INTEGRACIÓ EN PDC EXISTENT PDC-4: FUSTERIA, ASSIGNACIÓ D'IPS ADICIONALS, A UN PDC EXISTENT, INTEGRACIÓ A LA XARXA I ALTA I BASES DE DADES DE L'AJUNTAMENT. </t>
  </si>
  <si>
    <t>IMPLEMENTACIÓ DE LA FUNCIONALITAT D'EMMASCARAMENT DE MATRÍCULES, EN LA PRÒPIA CÀMERA DE LECTURA DE MATRÍCULES, EXCEPTE LA MATRÍCULA INFRACTORA O PRINCIPAL, PER LES CÀMERES QUE S'AFEGEIXIN A LA PLATAFORMA. PREU PER CÀMERA.</t>
  </si>
  <si>
    <t>IMPLEMENTACIÓ DE LA FUNCIONALITAT D'EMMASCARAMENT DE CARES DE PERSONES, EN EL PROCESSADOR PC DEL PUNT DE CONTROL, PER LES CÀMERES QUE S'AFEGEIXIN A LA PLATAFORMA. PREU PER PUNT DE CONTROL.</t>
  </si>
  <si>
    <t>ADAPTACIÓ I MODIFICACIONS MÒDUL PLATAFORMA PER INTERGRACIÓ LLISTA EXCEPCIONS DEL SISTEMA DE CONTROL D'ACCÉS.</t>
  </si>
  <si>
    <t>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t>
  </si>
  <si>
    <t>PROJECTE EXECUTIU D’IMPLEMENTACIÓ D’UN SISTEMA DE REGULACIÓ DE TRÀNSIT MITJANÇANT CÀMERES ALS BARRIS DEL GÒTIC I CASC ANTIC DEL DISTRICTE DE CIUTAT VELLA</t>
  </si>
  <si>
    <t>I-014</t>
  </si>
  <si>
    <t>I-015</t>
  </si>
  <si>
    <t>GESTIÓ PER A LA CONTRACTACIÓ D'ESCOMESA ELÈCTRICA PER A CRUÏLLA DE SEMÀFORS I LLUR LEGALITZACIÓ. INCLOU LA CONFECCIÓ DE TOTA LA DOCUMENTACIÓ TÈCNICA NECESSÀRIA, REALITZACIÓ DE TOTES LES GESTIONS I TRÀMITS NECESSARIS FINS A LA CORRECTE LEGALITZACIÓ ELÈCTRICA.</t>
  </si>
  <si>
    <t>I-016</t>
  </si>
  <si>
    <t>I-017</t>
  </si>
  <si>
    <t>MODIFICACIÓ DE LEGALITZACIÓ EXISTENT DE &lt;15KW PER AFEGIR UNA SORTIDA ADICIONAL PER ALIMENTAR UN ARMARI Y CÀMERES. INCLOU CÀLCULS DE CABLEJAT, RIYSIC, CIE I LA GESTIÓ PER LA FIRMA DE LA DECLARACIÓ RESPONSABLE I LA PRESENTACIÓ A INDUSTRIA.</t>
  </si>
  <si>
    <t>MODIFICACIÓ DE LEGALITZACIÓ EXISTENT DE &lt;15KW PER AFEGIR UNA SORTIDA ADICIONAL PER ALIMENTAR UN ARMARI Y CÀMERES. INCLOU ELABORACIÓ DE PLÀNOLS, UNIFILARS, CÀLCULS DE CABLEJAT, CAPÍTOL ADICIONAL DE LA MEMÒRIA TÈCNICA, RIYSIC, CIE I LA GESTIÓ PER LA FIRMA DE LA DECLARACIÓ RESPONSABLE I LA PRESENTACIÓ A INDUSTRIA.</t>
  </si>
  <si>
    <t>ESCOMESA ELÈCTRICA. REALITZACIÓ DE NOVA ESCOMESA EN ENTORN URBÀ. INCLOU:
ARMARI NORMALITZAT PER ESCOMESA ELÉCTRICA DE COMPANYIA, AMB PEANA I PINTAT, AMB CAIXA DE DISTRIBUCIÓ CDU 400, CANALERA DE 630A I FUSIBLE CUCHILLA BT F CU2/400 A ETU-6303B Gg, AMB CAIXA MÒDUL COMPTADOR PNZ-C2727, O CARACTERÍSTIQUES VIGENTS EN EL MOMENT DE REALITZAR ELS TREBALLS.
ARMARI PER SORTIDES A CONSUMS, PER INTEMPÈRIE, EN PLANXA D'ACER GALVANITZAT EN CALENT I PINTAT, DE DIMENSIONS APROX. 17300x690x600 mm I DE 1,2 mm DE GRUIX, AMB PLACA DE MUNTATGE, PANY AMB CLAU I ACCESSORIS NECESSARIS (CANALETES, CARRIL DIN, PREMSAESTOPES, FIXACIONS, ...) I PETIT MATERIAL NECESSARI PER A LA CORRECTE EXECUCIÓ. 
INCLOU TOTS ELS TREBALLS (COM FORAT ARMARI CDU, ...) EXCEPTE OBRA CIVIL, RECURSOS (TRANSPORTS CAMIÓ GRUA I MA D'OBRA, ...) I FEINES NECESSÀRIES PER A LA CORRECTE EXECUCIÓ.</t>
  </si>
  <si>
    <t>TREBALLS DE PARAMETRITZACIÓ I CONFIGURACIÓ DELS VIDEOS DE LES CÀMERES DE LES LPR. INCLOU TOTES LES FEINES NECESSARIES (SISTEMA DE GRAVACIÓ I ENVIAMENT, RECOPILACIÓ DE DADES, REVISIÓ PREVIA) PER ENTREGAR ELS VIDEOS A L'ENTITAT CERTIFICADORA I PODER REALITZAR LA CERTIFICACIÓ DE FIABILITAT DE LES CÀMERES.</t>
  </si>
  <si>
    <t>P-010</t>
  </si>
  <si>
    <t>CERTIFICACIÓ VOLUNTARIA A CÀRREC D'UNA ENAC (Entidad Nacional de Acreditación) QUE ACREDITI LA FIABILITAT DE LECTURA I DE DETECCIÓ DE LA CÀMERA DE LECTURA DE MATRÍCULES EN CONDICIONS REALS DE FUNCIONAMENT. PREU PER CÀMERA LM.</t>
  </si>
  <si>
    <t>INTEGRACIÓ, CONFIGURACIÓ I DONAR D'ALTA ELS NOUS PUNTS DE CONTROL A LA PLATAFORMA DE VISIÓ ARTIFICIAL DE MOBILITAT DE L'AJUNTAMENT DE BARCELONA.
INCLOU DONAR D'ALTA TOT L'EQUIPAMENT NOU, ACCÉS AL SISTEMA, INCLOURE ELS NOUS EQUIPAMENTS AL MTO (MITJÀ TÈCNIC OPERATIU),  MODIFICACIONS DE BASES DE DADES, INFORMES, … I QUALSEVOL ALTRA FEINA NECESSÀRIA FINS LA TOTAL IMPLEMENTACIÓ I POSADA EN FUNCIONAMENT, INCLOSES TOTES LES PROVES NECESSÀRIES I PERTINENTS, TANT EN ENTORN DE PREPRODUCCIÓ COM POSTERIOR EN PRODUCCIÓ.</t>
  </si>
  <si>
    <t>ADAPTACIÓ I MODIFICACIONS MÒDUL PLATAFORMA PER INTEGRAR LES DADES DE LES  CÀMERES DE CONTROL D'ACCÉS PER UTILITZAR-LES COM DADES DE CÀMERES DE ZONA DE BAIXES EMISSIONS. PREU PER PUNT DE CONTROL.</t>
  </si>
  <si>
    <t>P-011</t>
  </si>
  <si>
    <t xml:space="preserve">INTEGRACIÓ DE CÀMARA DE LM DE CONTROL D'ACCESSOS EN UN PUNT DE CONTROL EXISTENT DE ZBE. INCLOU DESENVOLUPAMENT PER APLICACIÓ DE POLITIQUES D'ACCÉS, CALENDARIS, HORARIS,… </t>
  </si>
  <si>
    <t>ACTUALITZACIÓ DEL CERTIFICAT VOLUNTARI DE LA PLATAFORMA DE VISIÓ ARTIFICIAL DE MOBILITAT DE L'AJUNTAMENT DE BARCELONA, AMB VALIDACIÓ AUTOMÀTICA, PER INCLOURE ELS NOUS DISPOSITIUS DE CONTROL D'ACCÉS. TREBALLS A REALITZAR PER ENTITAT CERTIFICADORA ACREDITADA I HOMOLOGADA.</t>
  </si>
  <si>
    <t>PREUS UNITARIS</t>
  </si>
  <si>
    <t>SUBMINISTRAMENT I INSTAL∙LACIÓ DE CABLE DE 24 FO MONOMODE B1.1, SEGONS EN 186000. ARMAT. AMB PROTECCIÓ D'ARAMIDA, ARMADURA METÀL∙LICA I COBERTA EXTERIOR DE POLIETILÈ.</t>
  </si>
  <si>
    <t xml:space="preserve">CANALITZACIÓ EN ZONA DE TERRA O PARTERRES VEGETALS, INCLOENT SUBMINISTRAMENT I INSTAL∙LACIÓ DE 2 TUBS DE PE ø 110 mm DE DOBLE CAPA, LLIS A L'INTERIOR I CORRUGAT A L'EXTERIOR, INCLÒS EXCAVACIÓ EN RASA DE 40 x 60 cm. DE PROFUNDITAT, BASE I  PROTECCIÓ DE FORMIGÓ HM20, EN ZONES DE TERRES, PARTERRES O SIMILARS, INCLÚS REPOSICIÓ DE GRAMA O SIMILAR, TOTALMENT EXECUTADA D'ACORD AMB LES ORDENANCES MUNICIPALS. </t>
  </si>
  <si>
    <t>SUPLEMENT CANVI TUBS DE PE ø 110 mm A ø 125 mm DE DOBLE CAPA, LLIS A L'INTERIOR I CORRUGAT A L'EXTERIOR</t>
  </si>
  <si>
    <t>TOTAL PRESSUPOST CONFIGURACIÓ AJUTS I VARIS</t>
  </si>
  <si>
    <t>PARTIDA ALÇADA DE COBRAMENT ÍNTEGRA PER LES FEINES D'ENGINYERIA I GESTIÓ D'OBRA, PREPARACIO DE DOCUMENTACIÓ I TRAMITACIÓ DE PERMISSOS, ELABORACIÓ DE MANUALS D'USUARI, INSTAL·LACIÓ I EXPLOTACIÓ, DE DOCUMENTACIÓ TÈCNICA (PRÈVIA, DURANT PROCÉS I FINAL), ACTUALITZACIÓ I GESTIÓ D'INVENTARIS DEL DEPARTAMENT D'ESPAI URBÀ I DE DOCUMENTACIÓ FINAL D'OBRA.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</si>
</sst>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 #,##0.00\ &quot;€&quot;_-;\-* #,##0.00\ &quot;€&quot;_-;_-* &quot;-&quot;??\ &quot;€&quot;_-;_-@_-"/>
    <numFmt numFmtId="43" formatCode="_-* #,##0.00_-;\-* #,##0.00_-;_-* &quot;-&quot;??_-;_-@_-"/>
    <numFmt numFmtId="164" formatCode="#,##0.00\ &quot;€&quot;"/>
    <numFmt numFmtId="165" formatCode="0.000000000"/>
    <numFmt numFmtId="166" formatCode="_-* #,##0.00\ [$€-403]_-;\-* #,##0.00\ [$€-403]_-;_-* &quot;-&quot;??\ [$€-403]_-;_-@_-"/>
    <numFmt numFmtId="167" formatCode="_-* #,##0.00000_-;\-* #,##0.00000_-;_-* &quot;-&quot;??_-;_-@_-"/>
    <numFmt numFmtId="168" formatCode="_-* #,##0.00\ _€_-;\-* #,##0.00\ _€_-;_-* &quot;-&quot;??\ _€_-;_-@_-"/>
    <numFmt numFmtId="169" formatCode="#,##0.0000"/>
    <numFmt numFmtId="170" formatCode="#,##0.00000"/>
    <numFmt numFmtId="171" formatCode="#,##0.000000"/>
    <numFmt numFmtId="172" formatCode="#,##0.0000000"/>
    <numFmt numFmtId="173" formatCode="#,##0.000000000"/>
    <numFmt numFmtId="174" formatCode="#,##0.000000\ &quot;€&quot;"/>
    <numFmt numFmtId="175" formatCode="_-* #,##0.0000\ [$€-403]_-;\-* #,##0.0000\ [$€-403]_-;_-* &quot;-&quot;??\ [$€-403]_-;_-@_-"/>
    <numFmt numFmtId="176" formatCode="_-* #,##0.00000\ [$€-403]_-;\-* #,##0.00000\ [$€-403]_-;_-* &quot;-&quot;??\ [$€-403]_-;_-@_-"/>
    <numFmt numFmtId="177" formatCode="_-* #,##0.000000\ [$€-403]_-;\-* #,##0.000000\ [$€-403]_-;_-* &quot;-&quot;??\ [$€-403]_-;_-@_-"/>
  </numFmts>
  <fonts count="30" x14ac:knownFonts="1">
    <font>
      <sz val="11"/>
      <color theme="1"/>
      <name val="Calibri"/>
      <family val="2"/>
      <scheme val="minor"/>
    </font>
    <font>
      <sz val="11"/>
      <color theme="1"/>
      <name val="Calibri"/>
      <family val="2"/>
      <scheme val="minor"/>
    </font>
    <font>
      <sz val="10"/>
      <color rgb="FF000000"/>
      <name val="Times New Roman"/>
      <family val="1"/>
    </font>
    <font>
      <sz val="8"/>
      <name val="Calibri"/>
      <family val="2"/>
      <scheme val="minor"/>
    </font>
    <font>
      <b/>
      <sz val="10"/>
      <name val="Arial"/>
      <family val="2"/>
    </font>
    <font>
      <sz val="11"/>
      <color indexed="8"/>
      <name val="Calibri"/>
      <family val="2"/>
    </font>
    <font>
      <sz val="11"/>
      <color theme="1"/>
      <name val="Arial"/>
      <family val="2"/>
    </font>
    <font>
      <b/>
      <sz val="11"/>
      <name val="Arial"/>
      <family val="2"/>
    </font>
    <font>
      <sz val="11"/>
      <name val="Arial"/>
      <family val="2"/>
    </font>
    <font>
      <b/>
      <sz val="12"/>
      <color theme="1"/>
      <name val="Arial"/>
      <family val="2"/>
    </font>
    <font>
      <b/>
      <sz val="11"/>
      <color theme="1"/>
      <name val="Arial"/>
      <family val="2"/>
    </font>
    <font>
      <b/>
      <sz val="14"/>
      <name val="Arial"/>
      <family val="2"/>
    </font>
    <font>
      <b/>
      <sz val="14"/>
      <color theme="1"/>
      <name val="Arial"/>
      <family val="2"/>
    </font>
    <font>
      <sz val="12"/>
      <name val="Arial"/>
      <family val="2"/>
    </font>
    <font>
      <b/>
      <sz val="12"/>
      <name val="Arial"/>
      <family val="2"/>
    </font>
    <font>
      <sz val="12"/>
      <color theme="1"/>
      <name val="Arial"/>
      <family val="2"/>
    </font>
    <font>
      <b/>
      <sz val="11"/>
      <color indexed="8"/>
      <name val="Arial"/>
      <family val="2"/>
    </font>
    <font>
      <sz val="11"/>
      <color rgb="FFFF0000"/>
      <name val="Arial"/>
      <family val="2"/>
    </font>
    <font>
      <b/>
      <sz val="12"/>
      <color indexed="8"/>
      <name val="Arial"/>
      <family val="2"/>
    </font>
    <font>
      <sz val="10"/>
      <color indexed="8"/>
      <name val="Arial"/>
      <family val="2"/>
    </font>
    <font>
      <b/>
      <sz val="10"/>
      <color indexed="8"/>
      <name val="Arial"/>
      <family val="2"/>
    </font>
    <font>
      <sz val="12"/>
      <color indexed="8"/>
      <name val="Arial"/>
      <family val="2"/>
    </font>
    <font>
      <u/>
      <sz val="12"/>
      <color indexed="8"/>
      <name val="Arial"/>
      <family val="2"/>
    </font>
    <font>
      <b/>
      <sz val="14"/>
      <color indexed="8"/>
      <name val="Arial"/>
      <family val="2"/>
    </font>
    <font>
      <sz val="14"/>
      <color indexed="8"/>
      <name val="Arial"/>
      <family val="2"/>
    </font>
    <font>
      <sz val="13"/>
      <color indexed="8"/>
      <name val="Arial"/>
      <family val="2"/>
    </font>
    <font>
      <vertAlign val="superscript"/>
      <sz val="11"/>
      <name val="Arial"/>
      <family val="2"/>
    </font>
    <font>
      <vertAlign val="superscript"/>
      <sz val="11"/>
      <color theme="1"/>
      <name val="Arial"/>
      <family val="2"/>
    </font>
    <font>
      <sz val="14"/>
      <color theme="1"/>
      <name val="Arial"/>
      <family val="2"/>
    </font>
    <font>
      <b/>
      <u/>
      <sz val="12"/>
      <color rgb="FF000000"/>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C00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indexed="44"/>
        <bgColor indexed="64"/>
      </patternFill>
    </fill>
    <fill>
      <patternFill patternType="solid">
        <fgColor indexed="22"/>
        <bgColor indexed="64"/>
      </patternFill>
    </fill>
    <fill>
      <patternFill patternType="solid">
        <fgColor rgb="FF99CCFF"/>
        <bgColor indexed="64"/>
      </patternFill>
    </fill>
    <fill>
      <patternFill patternType="solid">
        <fgColor rgb="FFFFFFCC"/>
        <bgColor indexed="64"/>
      </patternFill>
    </fill>
    <fill>
      <patternFill patternType="solid">
        <fgColor theme="7" tint="0.39997558519241921"/>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double">
        <color indexed="64"/>
      </bottom>
      <diagonal/>
    </border>
    <border>
      <left/>
      <right/>
      <top/>
      <bottom style="double">
        <color indexed="64"/>
      </bottom>
      <diagonal/>
    </border>
    <border>
      <left/>
      <right style="medium">
        <color auto="1"/>
      </right>
      <top style="medium">
        <color auto="1"/>
      </top>
      <bottom/>
      <diagonal/>
    </border>
    <border>
      <left style="thin">
        <color indexed="64"/>
      </left>
      <right/>
      <top/>
      <bottom style="thin">
        <color indexed="64"/>
      </bottom>
      <diagonal/>
    </border>
    <border>
      <left/>
      <right style="thin">
        <color auto="1"/>
      </right>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double">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double">
        <color indexed="64"/>
      </top>
      <bottom style="medium">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double">
        <color indexed="64"/>
      </bottom>
      <diagonal/>
    </border>
    <border>
      <left/>
      <right/>
      <top style="thin">
        <color indexed="64"/>
      </top>
      <bottom style="medium">
        <color indexed="64"/>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bottom/>
      <diagonal/>
    </border>
    <border>
      <left/>
      <right style="double">
        <color indexed="64"/>
      </right>
      <top/>
      <bottom/>
      <diagonal/>
    </border>
    <border>
      <left style="thin">
        <color indexed="22"/>
      </left>
      <right style="double">
        <color indexed="64"/>
      </right>
      <top style="thin">
        <color indexed="22"/>
      </top>
      <bottom style="thin">
        <color indexed="22"/>
      </bottom>
      <diagonal/>
    </border>
    <border>
      <left style="double">
        <color indexed="64"/>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style="thin">
        <color indexed="22"/>
      </bottom>
      <diagonal/>
    </border>
    <border>
      <left/>
      <right style="double">
        <color indexed="64"/>
      </right>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style="thin">
        <color indexed="22"/>
      </top>
      <bottom/>
      <diagonal/>
    </border>
    <border>
      <left/>
      <right style="double">
        <color indexed="64"/>
      </right>
      <top style="thin">
        <color indexed="64"/>
      </top>
      <bottom/>
      <diagonal/>
    </border>
    <border>
      <left style="thin">
        <color indexed="22"/>
      </left>
      <right style="thin">
        <color indexed="22"/>
      </right>
      <top style="thin">
        <color indexed="64"/>
      </top>
      <bottom style="thin">
        <color indexed="22"/>
      </bottom>
      <diagonal/>
    </border>
    <border>
      <left style="thin">
        <color indexed="22"/>
      </left>
      <right style="thin">
        <color indexed="22"/>
      </right>
      <top style="thin">
        <color indexed="22"/>
      </top>
      <bottom/>
      <diagonal/>
    </border>
    <border>
      <left/>
      <right/>
      <top style="thin">
        <color indexed="64"/>
      </top>
      <bottom/>
      <diagonal/>
    </border>
    <border>
      <left style="thin">
        <color auto="1"/>
      </left>
      <right style="thin">
        <color auto="1"/>
      </right>
      <top/>
      <bottom/>
      <diagonal/>
    </border>
    <border>
      <left style="thin">
        <color indexed="64"/>
      </left>
      <right/>
      <top style="thin">
        <color indexed="64"/>
      </top>
      <bottom/>
      <diagonal/>
    </border>
    <border>
      <left/>
      <right/>
      <top style="thin">
        <color theme="0"/>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style="thin">
        <color rgb="FF000000"/>
      </left>
      <right/>
      <top/>
      <bottom style="thin">
        <color indexed="64"/>
      </bottom>
      <diagonal/>
    </border>
    <border>
      <left/>
      <right style="thin">
        <color auto="1"/>
      </right>
      <top/>
      <bottom/>
      <diagonal/>
    </border>
    <border>
      <left style="thin">
        <color indexed="64"/>
      </left>
      <right style="medium">
        <color indexed="64"/>
      </right>
      <top/>
      <bottom/>
      <diagonal/>
    </border>
    <border>
      <left/>
      <right style="thin">
        <color indexed="64"/>
      </right>
      <top style="thin">
        <color indexed="64"/>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bottom style="thin">
        <color indexed="64"/>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indexed="64"/>
      </left>
      <right style="thin">
        <color rgb="FF000000"/>
      </right>
      <top/>
      <bottom style="thin">
        <color indexed="64"/>
      </bottom>
      <diagonal/>
    </border>
    <border>
      <left/>
      <right/>
      <top style="medium">
        <color indexed="64"/>
      </top>
      <bottom style="thin">
        <color indexed="64"/>
      </bottom>
      <diagonal/>
    </border>
    <border>
      <left style="thin">
        <color rgb="FF000000"/>
      </left>
      <right/>
      <top style="thin">
        <color indexed="64"/>
      </top>
      <bottom/>
      <diagonal/>
    </border>
    <border>
      <left style="thin">
        <color rgb="FF000000"/>
      </left>
      <right style="thin">
        <color indexed="64"/>
      </right>
      <top style="thin">
        <color indexed="64"/>
      </top>
      <bottom/>
      <diagonal/>
    </border>
    <border>
      <left style="thin">
        <color rgb="FF000000"/>
      </left>
      <right/>
      <top style="thin">
        <color indexed="64"/>
      </top>
      <bottom style="thin">
        <color indexed="64"/>
      </bottom>
      <diagonal/>
    </border>
    <border>
      <left style="thin">
        <color rgb="FF000000"/>
      </left>
      <right style="thin">
        <color indexed="64"/>
      </right>
      <top style="thin">
        <color indexed="64"/>
      </top>
      <bottom style="thin">
        <color indexed="64"/>
      </bottom>
      <diagonal/>
    </border>
  </borders>
  <cellStyleXfs count="10">
    <xf numFmtId="0" fontId="0" fillId="0" borderId="0"/>
    <xf numFmtId="0" fontId="2" fillId="0" borderId="0"/>
    <xf numFmtId="0" fontId="2" fillId="0" borderId="0"/>
    <xf numFmtId="9" fontId="1" fillId="0" borderId="0" applyFont="0" applyFill="0" applyBorder="0" applyAlignment="0" applyProtection="0"/>
    <xf numFmtId="0" fontId="2" fillId="0" borderId="0"/>
    <xf numFmtId="44" fontId="2" fillId="0" borderId="0" applyFont="0" applyFill="0" applyBorder="0" applyAlignment="0" applyProtection="0"/>
    <xf numFmtId="43" fontId="1" fillId="0" borderId="0" applyFont="0" applyFill="0" applyBorder="0" applyAlignment="0" applyProtection="0"/>
    <xf numFmtId="168"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cellStyleXfs>
  <cellXfs count="368">
    <xf numFmtId="0" fontId="0" fillId="0" borderId="0" xfId="0"/>
    <xf numFmtId="4" fontId="8" fillId="0" borderId="1" xfId="0" applyNumberFormat="1" applyFont="1" applyBorder="1" applyAlignment="1">
      <alignment horizontal="center" vertical="center"/>
    </xf>
    <xf numFmtId="0" fontId="8" fillId="0" borderId="0" xfId="4" applyFont="1" applyAlignment="1">
      <alignment horizontal="left" vertical="top"/>
    </xf>
    <xf numFmtId="0" fontId="8" fillId="3" borderId="0" xfId="4" applyFont="1" applyFill="1" applyAlignment="1">
      <alignment horizontal="left" vertical="top"/>
    </xf>
    <xf numFmtId="0" fontId="8" fillId="3" borderId="0" xfId="4" applyFont="1" applyFill="1" applyAlignment="1">
      <alignment horizontal="left" vertical="top" wrapText="1"/>
    </xf>
    <xf numFmtId="0" fontId="8" fillId="0" borderId="0" xfId="1" applyFont="1" applyAlignment="1">
      <alignment horizontal="left" vertical="top"/>
    </xf>
    <xf numFmtId="0" fontId="8" fillId="3" borderId="0" xfId="4" applyFont="1" applyFill="1" applyAlignment="1">
      <alignment vertical="top" wrapText="1"/>
    </xf>
    <xf numFmtId="0" fontId="7" fillId="3" borderId="0" xfId="4" applyFont="1" applyFill="1" applyAlignment="1">
      <alignment horizontal="right" vertical="top" wrapText="1"/>
    </xf>
    <xf numFmtId="0" fontId="7" fillId="3" borderId="0" xfId="4" applyFont="1" applyFill="1" applyAlignment="1">
      <alignment vertical="top" wrapText="1"/>
    </xf>
    <xf numFmtId="44" fontId="7" fillId="3" borderId="0" xfId="4" applyNumberFormat="1" applyFont="1" applyFill="1" applyAlignment="1">
      <alignment horizontal="left" vertical="top" wrapText="1"/>
    </xf>
    <xf numFmtId="0" fontId="8" fillId="0" borderId="0" xfId="4" applyFont="1" applyAlignment="1">
      <alignment horizontal="left" vertical="top" wrapText="1"/>
    </xf>
    <xf numFmtId="4" fontId="6" fillId="0" borderId="1" xfId="0" applyNumberFormat="1" applyFont="1" applyBorder="1" applyAlignment="1">
      <alignment horizontal="center" vertical="center" wrapText="1"/>
    </xf>
    <xf numFmtId="0" fontId="8" fillId="0" borderId="0" xfId="1" applyFont="1" applyAlignment="1">
      <alignment horizontal="left" vertical="top" wrapText="1"/>
    </xf>
    <xf numFmtId="0" fontId="6" fillId="0" borderId="0" xfId="0" applyFont="1" applyAlignment="1">
      <alignment vertical="center"/>
    </xf>
    <xf numFmtId="0" fontId="6" fillId="0" borderId="0" xfId="0" applyFont="1" applyAlignment="1">
      <alignment horizontal="center" vertical="center"/>
    </xf>
    <xf numFmtId="0" fontId="6" fillId="0" borderId="0" xfId="0" applyFont="1" applyAlignment="1" applyProtection="1">
      <alignment vertical="center"/>
      <protection locked="0"/>
    </xf>
    <xf numFmtId="4" fontId="6" fillId="3" borderId="17" xfId="0" applyNumberFormat="1" applyFont="1" applyFill="1" applyBorder="1" applyAlignment="1">
      <alignment horizontal="center" vertical="center"/>
    </xf>
    <xf numFmtId="44" fontId="6" fillId="0" borderId="0" xfId="0" applyNumberFormat="1" applyFont="1" applyAlignment="1" applyProtection="1">
      <alignment vertical="center"/>
      <protection locked="0"/>
    </xf>
    <xf numFmtId="0" fontId="6" fillId="0" borderId="0" xfId="0" applyFont="1" applyAlignment="1" applyProtection="1">
      <alignment vertical="center" wrapText="1"/>
      <protection locked="0"/>
    </xf>
    <xf numFmtId="44" fontId="6" fillId="0" borderId="0" xfId="0" applyNumberFormat="1" applyFont="1" applyAlignment="1" applyProtection="1">
      <alignment vertical="center" wrapText="1"/>
      <protection locked="0"/>
    </xf>
    <xf numFmtId="0" fontId="6" fillId="0" borderId="0" xfId="0" applyFont="1" applyAlignment="1">
      <alignment vertical="center" wrapText="1"/>
    </xf>
    <xf numFmtId="4" fontId="6" fillId="3" borderId="1" xfId="0" applyNumberFormat="1" applyFont="1" applyFill="1" applyBorder="1" applyAlignment="1">
      <alignment horizontal="center" vertical="center"/>
    </xf>
    <xf numFmtId="164" fontId="6" fillId="0" borderId="0" xfId="0" applyNumberFormat="1" applyFont="1" applyAlignment="1">
      <alignment vertical="center"/>
    </xf>
    <xf numFmtId="166" fontId="6" fillId="0" borderId="0" xfId="0" applyNumberFormat="1" applyFont="1" applyAlignment="1">
      <alignment horizontal="left" vertical="center"/>
    </xf>
    <xf numFmtId="164" fontId="6" fillId="0" borderId="0" xfId="0" applyNumberFormat="1" applyFont="1" applyAlignment="1">
      <alignment horizontal="center" vertical="center"/>
    </xf>
    <xf numFmtId="44" fontId="6" fillId="0" borderId="0" xfId="0" applyNumberFormat="1" applyFont="1" applyAlignment="1">
      <alignment horizontal="right" vertical="center"/>
    </xf>
    <xf numFmtId="44" fontId="6" fillId="0" borderId="0" xfId="0" applyNumberFormat="1" applyFont="1" applyAlignment="1">
      <alignment vertical="center"/>
    </xf>
    <xf numFmtId="9" fontId="6" fillId="0" borderId="0" xfId="0" applyNumberFormat="1" applyFont="1" applyAlignment="1">
      <alignment vertical="center"/>
    </xf>
    <xf numFmtId="44" fontId="6" fillId="0" borderId="0" xfId="0" applyNumberFormat="1" applyFont="1" applyAlignment="1">
      <alignment horizontal="center" vertical="center"/>
    </xf>
    <xf numFmtId="0" fontId="8" fillId="0" borderId="1" xfId="2" applyFont="1" applyBorder="1" applyAlignment="1">
      <alignment horizontal="center" vertical="center"/>
    </xf>
    <xf numFmtId="167" fontId="6" fillId="0" borderId="0" xfId="6" applyNumberFormat="1" applyFont="1" applyAlignment="1" applyProtection="1">
      <alignment vertical="center"/>
      <protection locked="0"/>
    </xf>
    <xf numFmtId="9" fontId="6" fillId="0" borderId="0" xfId="0" applyNumberFormat="1" applyFont="1" applyAlignment="1">
      <alignment vertical="center" wrapText="1"/>
    </xf>
    <xf numFmtId="0" fontId="6" fillId="3" borderId="0" xfId="0" applyFont="1" applyFill="1" applyAlignment="1">
      <alignment vertical="center"/>
    </xf>
    <xf numFmtId="166" fontId="6" fillId="0" borderId="0" xfId="0" applyNumberFormat="1" applyFont="1" applyAlignment="1">
      <alignment horizontal="center" vertical="center"/>
    </xf>
    <xf numFmtId="166" fontId="6" fillId="0" borderId="0" xfId="0" applyNumberFormat="1" applyFont="1" applyAlignment="1">
      <alignment vertical="center"/>
    </xf>
    <xf numFmtId="0" fontId="6" fillId="0" borderId="0" xfId="0" applyFont="1"/>
    <xf numFmtId="4" fontId="6" fillId="4" borderId="0" xfId="0" applyNumberFormat="1" applyFont="1" applyFill="1" applyAlignment="1">
      <alignment vertical="center"/>
    </xf>
    <xf numFmtId="4" fontId="6" fillId="4" borderId="0" xfId="0" applyNumberFormat="1" applyFont="1" applyFill="1" applyAlignment="1">
      <alignment horizontal="center" vertical="center"/>
    </xf>
    <xf numFmtId="4" fontId="6" fillId="0" borderId="0" xfId="0" applyNumberFormat="1" applyFont="1" applyAlignment="1">
      <alignment horizontal="center" vertical="center"/>
    </xf>
    <xf numFmtId="0" fontId="7" fillId="0" borderId="0" xfId="1" applyFont="1" applyAlignment="1">
      <alignment horizontal="center" vertical="center"/>
    </xf>
    <xf numFmtId="0" fontId="7" fillId="0" borderId="0" xfId="1" applyFont="1" applyAlignment="1">
      <alignment horizontal="justify" vertical="center"/>
    </xf>
    <xf numFmtId="0" fontId="10" fillId="0" borderId="0" xfId="0" applyFont="1" applyAlignment="1">
      <alignment horizontal="center" vertical="center"/>
    </xf>
    <xf numFmtId="4" fontId="6" fillId="0" borderId="0" xfId="0" applyNumberFormat="1" applyFont="1" applyAlignment="1">
      <alignment vertical="center"/>
    </xf>
    <xf numFmtId="0" fontId="6" fillId="0" borderId="0" xfId="0" applyFont="1" applyAlignment="1">
      <alignment wrapText="1"/>
    </xf>
    <xf numFmtId="4" fontId="6" fillId="3" borderId="1" xfId="0" applyNumberFormat="1" applyFont="1" applyFill="1" applyBorder="1" applyAlignment="1">
      <alignment horizontal="center" vertical="center" wrapText="1"/>
    </xf>
    <xf numFmtId="4" fontId="6" fillId="0" borderId="1" xfId="0" applyNumberFormat="1" applyFont="1" applyBorder="1" applyAlignment="1">
      <alignment horizontal="justify" vertical="center" wrapText="1"/>
    </xf>
    <xf numFmtId="164" fontId="6" fillId="3" borderId="1" xfId="0" applyNumberFormat="1" applyFont="1" applyFill="1" applyBorder="1" applyAlignment="1">
      <alignment horizontal="center" vertical="center" wrapText="1"/>
    </xf>
    <xf numFmtId="4" fontId="6" fillId="0" borderId="1" xfId="0" applyNumberFormat="1" applyFont="1" applyBorder="1" applyAlignment="1">
      <alignment horizontal="center" vertical="center"/>
    </xf>
    <xf numFmtId="4" fontId="6" fillId="0" borderId="1" xfId="0" applyNumberFormat="1" applyFont="1" applyBorder="1" applyAlignment="1">
      <alignment horizontal="justify" vertical="center"/>
    </xf>
    <xf numFmtId="164" fontId="6" fillId="3" borderId="1" xfId="0" applyNumberFormat="1"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justify" vertical="center"/>
    </xf>
    <xf numFmtId="164" fontId="6" fillId="0" borderId="1" xfId="0" applyNumberFormat="1" applyFont="1" applyBorder="1" applyAlignment="1">
      <alignment horizontal="center" vertical="center"/>
    </xf>
    <xf numFmtId="4" fontId="6" fillId="0" borderId="0" xfId="0" applyNumberFormat="1" applyFont="1" applyAlignment="1">
      <alignment horizontal="center" vertical="center" wrapText="1"/>
    </xf>
    <xf numFmtId="4" fontId="6" fillId="3" borderId="0" xfId="0" applyNumberFormat="1" applyFont="1" applyFill="1" applyAlignment="1">
      <alignment horizontal="center" vertical="center" wrapText="1"/>
    </xf>
    <xf numFmtId="4" fontId="6" fillId="0" borderId="0" xfId="0" applyNumberFormat="1" applyFont="1" applyAlignment="1">
      <alignment horizontal="justify" vertical="center" wrapText="1"/>
    </xf>
    <xf numFmtId="164" fontId="6" fillId="3" borderId="0" xfId="0" applyNumberFormat="1" applyFont="1" applyFill="1" applyAlignment="1">
      <alignment horizontal="center" vertical="center" wrapText="1"/>
    </xf>
    <xf numFmtId="4" fontId="6" fillId="4" borderId="1" xfId="0" applyNumberFormat="1" applyFont="1" applyFill="1" applyBorder="1" applyAlignment="1">
      <alignment horizontal="center" vertical="center" wrapText="1"/>
    </xf>
    <xf numFmtId="4" fontId="6" fillId="4" borderId="1" xfId="0" applyNumberFormat="1" applyFont="1" applyFill="1" applyBorder="1" applyAlignment="1">
      <alignment horizontal="justify" vertical="center" wrapText="1"/>
    </xf>
    <xf numFmtId="164" fontId="6" fillId="4" borderId="1" xfId="0" applyNumberFormat="1" applyFont="1" applyFill="1" applyBorder="1" applyAlignment="1">
      <alignment horizontal="center" vertical="center" wrapText="1"/>
    </xf>
    <xf numFmtId="164" fontId="6" fillId="0" borderId="1" xfId="0" applyNumberFormat="1" applyFont="1" applyBorder="1" applyAlignment="1">
      <alignment horizontal="center" vertical="center" wrapText="1"/>
    </xf>
    <xf numFmtId="4" fontId="6" fillId="3" borderId="1" xfId="0" applyNumberFormat="1" applyFont="1" applyFill="1" applyBorder="1" applyAlignment="1">
      <alignment horizontal="justify" vertical="center" wrapText="1"/>
    </xf>
    <xf numFmtId="4" fontId="6" fillId="4" borderId="1" xfId="0" applyNumberFormat="1" applyFont="1" applyFill="1" applyBorder="1" applyAlignment="1">
      <alignment horizontal="justify" vertical="center"/>
    </xf>
    <xf numFmtId="4" fontId="6" fillId="3" borderId="1" xfId="0" applyNumberFormat="1" applyFont="1" applyFill="1" applyBorder="1" applyAlignment="1">
      <alignment horizontal="justify" vertical="center"/>
    </xf>
    <xf numFmtId="4" fontId="6" fillId="0" borderId="0" xfId="0" applyNumberFormat="1" applyFont="1" applyAlignment="1">
      <alignment horizontal="justify" vertical="center"/>
    </xf>
    <xf numFmtId="0" fontId="8" fillId="0" borderId="1" xfId="2" applyFont="1" applyBorder="1" applyAlignment="1">
      <alignment horizontal="center" vertical="center" wrapText="1"/>
    </xf>
    <xf numFmtId="0" fontId="8" fillId="0" borderId="1" xfId="2" applyFont="1" applyBorder="1" applyAlignment="1">
      <alignment horizontal="justify"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8" fillId="0" borderId="0" xfId="2" applyFont="1" applyAlignment="1">
      <alignment horizontal="center" vertical="center" wrapText="1"/>
    </xf>
    <xf numFmtId="0" fontId="8" fillId="0" borderId="0" xfId="2" applyFont="1" applyAlignment="1">
      <alignment horizontal="justify" vertical="center" wrapText="1"/>
    </xf>
    <xf numFmtId="164" fontId="6" fillId="0" borderId="0" xfId="0" applyNumberFormat="1" applyFont="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justify" vertical="center"/>
    </xf>
    <xf numFmtId="0" fontId="6" fillId="8" borderId="1" xfId="0" applyFont="1" applyFill="1" applyBorder="1" applyAlignment="1">
      <alignment horizontal="center" vertical="center" wrapText="1"/>
    </xf>
    <xf numFmtId="0" fontId="6" fillId="0" borderId="0" xfId="0" applyFont="1" applyAlignment="1">
      <alignment horizontal="justify" vertical="center" wrapText="1"/>
    </xf>
    <xf numFmtId="164" fontId="6" fillId="0" borderId="1" xfId="0" applyNumberFormat="1" applyFont="1" applyBorder="1" applyAlignment="1">
      <alignment horizontal="right" vertical="center"/>
    </xf>
    <xf numFmtId="164" fontId="6" fillId="0" borderId="0" xfId="0" applyNumberFormat="1" applyFont="1" applyAlignment="1">
      <alignment horizontal="justify" vertical="center"/>
    </xf>
    <xf numFmtId="165" fontId="6" fillId="0" borderId="0" xfId="3" applyNumberFormat="1" applyFont="1" applyAlignment="1">
      <alignment horizontal="center" vertical="center"/>
    </xf>
    <xf numFmtId="0" fontId="6" fillId="3" borderId="0" xfId="0" applyFont="1" applyFill="1"/>
    <xf numFmtId="0" fontId="6" fillId="3" borderId="0" xfId="0" applyFont="1" applyFill="1" applyAlignment="1">
      <alignment horizontal="center"/>
    </xf>
    <xf numFmtId="0" fontId="17" fillId="3" borderId="0" xfId="0" applyFont="1" applyFill="1" applyAlignment="1">
      <alignment horizontal="center"/>
    </xf>
    <xf numFmtId="4" fontId="18" fillId="3" borderId="0" xfId="0" applyNumberFormat="1" applyFont="1" applyFill="1" applyAlignment="1">
      <alignment horizontal="left" vertical="center"/>
    </xf>
    <xf numFmtId="0" fontId="6" fillId="3" borderId="26" xfId="0" applyFont="1" applyFill="1" applyBorder="1" applyAlignment="1">
      <alignment horizontal="center"/>
    </xf>
    <xf numFmtId="0" fontId="6" fillId="3" borderId="1" xfId="0" applyFont="1" applyFill="1" applyBorder="1" applyAlignment="1">
      <alignment horizontal="center"/>
    </xf>
    <xf numFmtId="0" fontId="6" fillId="3" borderId="0" xfId="0" applyFont="1" applyFill="1" applyAlignment="1">
      <alignment horizontal="center" vertical="center"/>
    </xf>
    <xf numFmtId="0" fontId="6" fillId="0" borderId="10" xfId="0" applyFont="1" applyBorder="1" applyAlignment="1">
      <alignment horizontal="center" vertical="center"/>
    </xf>
    <xf numFmtId="3" fontId="6" fillId="3" borderId="0" xfId="0" applyNumberFormat="1" applyFont="1" applyFill="1" applyAlignment="1">
      <alignment vertical="center"/>
    </xf>
    <xf numFmtId="3" fontId="6" fillId="3" borderId="0" xfId="0" applyNumberFormat="1" applyFont="1" applyFill="1" applyAlignment="1">
      <alignment horizontal="center" vertical="center"/>
    </xf>
    <xf numFmtId="3" fontId="18" fillId="3" borderId="13" xfId="0" applyNumberFormat="1" applyFont="1" applyFill="1" applyBorder="1" applyAlignment="1">
      <alignment horizontal="center" vertical="center"/>
    </xf>
    <xf numFmtId="3" fontId="18" fillId="3" borderId="14" xfId="0" applyNumberFormat="1" applyFont="1" applyFill="1" applyBorder="1" applyAlignment="1">
      <alignment horizontal="center" vertical="center"/>
    </xf>
    <xf numFmtId="3" fontId="18" fillId="0" borderId="14" xfId="0" applyNumberFormat="1" applyFont="1" applyBorder="1" applyAlignment="1">
      <alignment horizontal="center" vertical="center"/>
    </xf>
    <xf numFmtId="3" fontId="18" fillId="0" borderId="15" xfId="0" applyNumberFormat="1" applyFont="1" applyBorder="1" applyAlignment="1">
      <alignment horizontal="center" vertical="center"/>
    </xf>
    <xf numFmtId="0" fontId="6" fillId="3" borderId="0" xfId="0" applyFont="1" applyFill="1" applyAlignment="1">
      <alignment horizontal="left"/>
    </xf>
    <xf numFmtId="49" fontId="7" fillId="3" borderId="1" xfId="0" applyNumberFormat="1" applyFont="1" applyFill="1" applyBorder="1" applyAlignment="1">
      <alignment horizontal="left" vertical="center"/>
    </xf>
    <xf numFmtId="49" fontId="16" fillId="3" borderId="1" xfId="0" applyNumberFormat="1" applyFont="1" applyFill="1" applyBorder="1" applyAlignment="1">
      <alignment horizontal="left" vertical="center"/>
    </xf>
    <xf numFmtId="49" fontId="16" fillId="3" borderId="10" xfId="0" applyNumberFormat="1" applyFont="1" applyFill="1" applyBorder="1" applyAlignment="1">
      <alignment horizontal="left" vertical="center"/>
    </xf>
    <xf numFmtId="0" fontId="15" fillId="0" borderId="0" xfId="0" applyFont="1" applyAlignment="1" applyProtection="1">
      <alignment horizontal="center" vertical="center"/>
      <protection locked="0"/>
    </xf>
    <xf numFmtId="0" fontId="15" fillId="0" borderId="0" xfId="0" applyFont="1" applyAlignment="1">
      <alignment horizontal="center" vertical="center"/>
    </xf>
    <xf numFmtId="166" fontId="14" fillId="5" borderId="1" xfId="2" applyNumberFormat="1" applyFont="1" applyFill="1" applyBorder="1" applyAlignment="1">
      <alignment horizontal="center" vertical="center" wrapText="1"/>
    </xf>
    <xf numFmtId="166" fontId="14" fillId="5" borderId="1" xfId="2" applyNumberFormat="1" applyFont="1" applyFill="1" applyBorder="1" applyAlignment="1">
      <alignment horizontal="center" vertical="center"/>
    </xf>
    <xf numFmtId="0" fontId="9" fillId="5" borderId="1" xfId="0" applyFont="1" applyFill="1" applyBorder="1" applyAlignment="1">
      <alignment horizontal="center" vertical="center"/>
    </xf>
    <xf numFmtId="0" fontId="14" fillId="5" borderId="1" xfId="0" applyFont="1" applyFill="1" applyBorder="1" applyAlignment="1">
      <alignment horizontal="center" vertical="center"/>
    </xf>
    <xf numFmtId="164" fontId="6" fillId="0" borderId="16" xfId="0" applyNumberFormat="1" applyFont="1" applyBorder="1" applyAlignment="1">
      <alignment vertical="center"/>
    </xf>
    <xf numFmtId="164" fontId="6" fillId="0" borderId="26" xfId="0" applyNumberFormat="1" applyFont="1" applyBorder="1" applyAlignment="1">
      <alignment vertical="center"/>
    </xf>
    <xf numFmtId="164" fontId="6" fillId="0" borderId="25" xfId="0" applyNumberFormat="1" applyFont="1" applyBorder="1" applyAlignment="1">
      <alignment vertical="center"/>
    </xf>
    <xf numFmtId="164" fontId="6" fillId="0" borderId="1" xfId="0" applyNumberFormat="1" applyFont="1" applyBorder="1" applyAlignment="1">
      <alignment horizontal="right" vertical="center" wrapText="1"/>
    </xf>
    <xf numFmtId="164" fontId="6" fillId="0" borderId="1" xfId="0" applyNumberFormat="1" applyFont="1" applyBorder="1" applyAlignment="1">
      <alignment vertical="center"/>
    </xf>
    <xf numFmtId="49" fontId="6" fillId="0" borderId="0" xfId="0" applyNumberFormat="1" applyFont="1" applyAlignment="1">
      <alignment horizontal="justify" vertical="justify" wrapText="1"/>
    </xf>
    <xf numFmtId="49" fontId="14" fillId="5" borderId="1" xfId="2" applyNumberFormat="1" applyFont="1" applyFill="1" applyBorder="1" applyAlignment="1">
      <alignment horizontal="center" vertical="center" wrapText="1"/>
    </xf>
    <xf numFmtId="49" fontId="8" fillId="0" borderId="4" xfId="2" applyNumberFormat="1" applyFont="1" applyBorder="1" applyAlignment="1">
      <alignment horizontal="justify" vertical="justify" wrapText="1"/>
    </xf>
    <xf numFmtId="166" fontId="15" fillId="2" borderId="3" xfId="0" applyNumberFormat="1" applyFont="1" applyFill="1" applyBorder="1" applyAlignment="1">
      <alignment vertical="center"/>
    </xf>
    <xf numFmtId="166" fontId="15" fillId="2" borderId="23" xfId="0" applyNumberFormat="1" applyFont="1" applyFill="1" applyBorder="1" applyAlignment="1">
      <alignment vertical="center"/>
    </xf>
    <xf numFmtId="166" fontId="15" fillId="3" borderId="0" xfId="0" applyNumberFormat="1" applyFont="1" applyFill="1" applyAlignment="1">
      <alignment vertical="center"/>
    </xf>
    <xf numFmtId="166" fontId="15" fillId="3" borderId="39" xfId="0" applyNumberFormat="1" applyFont="1" applyFill="1" applyBorder="1" applyAlignment="1">
      <alignment vertical="center"/>
    </xf>
    <xf numFmtId="166" fontId="15" fillId="2" borderId="0" xfId="0" applyNumberFormat="1" applyFont="1" applyFill="1" applyAlignment="1">
      <alignment vertical="center"/>
    </xf>
    <xf numFmtId="166" fontId="15" fillId="2" borderId="39" xfId="0" applyNumberFormat="1" applyFont="1" applyFill="1" applyBorder="1" applyAlignment="1">
      <alignment vertical="center"/>
    </xf>
    <xf numFmtId="166" fontId="15" fillId="2" borderId="22" xfId="0" applyNumberFormat="1" applyFont="1" applyFill="1" applyBorder="1" applyAlignment="1">
      <alignment vertical="center"/>
    </xf>
    <xf numFmtId="166" fontId="15" fillId="2" borderId="40" xfId="0" applyNumberFormat="1" applyFont="1" applyFill="1" applyBorder="1" applyAlignment="1">
      <alignment vertical="center"/>
    </xf>
    <xf numFmtId="166" fontId="9" fillId="6" borderId="28" xfId="0" applyNumberFormat="1" applyFont="1" applyFill="1" applyBorder="1" applyAlignment="1">
      <alignment vertical="center"/>
    </xf>
    <xf numFmtId="166" fontId="9" fillId="6" borderId="30" xfId="0" applyNumberFormat="1" applyFont="1" applyFill="1" applyBorder="1" applyAlignment="1">
      <alignment vertical="center"/>
    </xf>
    <xf numFmtId="166" fontId="14" fillId="0" borderId="0" xfId="2" applyNumberFormat="1" applyFont="1" applyAlignment="1">
      <alignment horizontal="center" vertical="center" wrapText="1"/>
    </xf>
    <xf numFmtId="0" fontId="14" fillId="0" borderId="0" xfId="0" applyFont="1" applyAlignment="1">
      <alignment horizontal="center" vertical="center"/>
    </xf>
    <xf numFmtId="44" fontId="13" fillId="3" borderId="34" xfId="4" applyNumberFormat="1" applyFont="1" applyFill="1" applyBorder="1" applyAlignment="1">
      <alignment vertical="top" wrapText="1"/>
    </xf>
    <xf numFmtId="44" fontId="14" fillId="6" borderId="30" xfId="4" applyNumberFormat="1" applyFont="1" applyFill="1" applyBorder="1" applyAlignment="1">
      <alignment vertical="center" wrapText="1"/>
    </xf>
    <xf numFmtId="0" fontId="8" fillId="0" borderId="6" xfId="2" applyFont="1" applyBorder="1" applyAlignment="1">
      <alignment horizontal="center" vertical="center" wrapText="1"/>
    </xf>
    <xf numFmtId="0" fontId="8" fillId="0" borderId="7" xfId="2" applyFont="1" applyBorder="1" applyAlignment="1">
      <alignment horizontal="center" vertical="center" wrapText="1"/>
    </xf>
    <xf numFmtId="2" fontId="6" fillId="0" borderId="6" xfId="0" applyNumberFormat="1" applyFont="1" applyBorder="1" applyAlignment="1">
      <alignment horizontal="center" vertical="center" wrapText="1"/>
    </xf>
    <xf numFmtId="164" fontId="6" fillId="0" borderId="29" xfId="0" applyNumberFormat="1" applyFont="1" applyBorder="1" applyAlignment="1">
      <alignment vertical="center" wrapText="1"/>
    </xf>
    <xf numFmtId="166" fontId="6" fillId="0" borderId="18" xfId="0" applyNumberFormat="1" applyFont="1" applyBorder="1" applyAlignment="1">
      <alignment vertical="center" wrapText="1"/>
    </xf>
    <xf numFmtId="44" fontId="14" fillId="12" borderId="19" xfId="2" applyNumberFormat="1" applyFont="1" applyFill="1" applyBorder="1" applyAlignment="1">
      <alignment vertical="center" wrapText="1"/>
    </xf>
    <xf numFmtId="44" fontId="14" fillId="13" borderId="19" xfId="2" applyNumberFormat="1" applyFont="1" applyFill="1" applyBorder="1" applyAlignment="1">
      <alignment vertical="center"/>
    </xf>
    <xf numFmtId="166" fontId="15" fillId="3" borderId="38" xfId="0" applyNumberFormat="1" applyFont="1" applyFill="1" applyBorder="1" applyAlignment="1">
      <alignment vertical="center"/>
    </xf>
    <xf numFmtId="4" fontId="19" fillId="0" borderId="0" xfId="0" applyNumberFormat="1" applyFont="1" applyAlignment="1">
      <alignment horizontal="center" vertical="center"/>
    </xf>
    <xf numFmtId="4" fontId="19" fillId="4" borderId="0" xfId="0" applyNumberFormat="1" applyFont="1" applyFill="1" applyAlignment="1">
      <alignment horizontal="center" vertical="center"/>
    </xf>
    <xf numFmtId="4" fontId="16" fillId="0" borderId="0" xfId="0" applyNumberFormat="1" applyFont="1" applyAlignment="1">
      <alignment horizontal="center" vertical="center" wrapText="1"/>
    </xf>
    <xf numFmtId="4" fontId="16" fillId="10" borderId="42" xfId="0" applyNumberFormat="1" applyFont="1" applyFill="1" applyBorder="1" applyAlignment="1">
      <alignment horizontal="center" vertical="center" wrapText="1"/>
    </xf>
    <xf numFmtId="4" fontId="16" fillId="10" borderId="43" xfId="0" applyNumberFormat="1" applyFont="1" applyFill="1" applyBorder="1" applyAlignment="1">
      <alignment horizontal="center" vertical="center" wrapText="1"/>
    </xf>
    <xf numFmtId="4" fontId="16" fillId="10" borderId="44" xfId="0" applyNumberFormat="1" applyFont="1" applyFill="1" applyBorder="1" applyAlignment="1">
      <alignment horizontal="center" vertical="center" wrapText="1"/>
    </xf>
    <xf numFmtId="4" fontId="16" fillId="10" borderId="45" xfId="0" applyNumberFormat="1" applyFont="1" applyFill="1" applyBorder="1" applyAlignment="1">
      <alignment horizontal="center" vertical="center" wrapText="1"/>
    </xf>
    <xf numFmtId="4" fontId="20" fillId="4" borderId="0" xfId="0" applyNumberFormat="1" applyFont="1" applyFill="1" applyAlignment="1">
      <alignment horizontal="center" vertical="center" wrapText="1"/>
    </xf>
    <xf numFmtId="4" fontId="6" fillId="4" borderId="46" xfId="0" applyNumberFormat="1" applyFont="1" applyFill="1" applyBorder="1" applyAlignment="1">
      <alignment vertical="center"/>
    </xf>
    <xf numFmtId="4" fontId="6" fillId="4" borderId="47" xfId="0" applyNumberFormat="1" applyFont="1" applyFill="1" applyBorder="1" applyAlignment="1">
      <alignment vertical="center"/>
    </xf>
    <xf numFmtId="4" fontId="18" fillId="10" borderId="46" xfId="0" applyNumberFormat="1" applyFont="1" applyFill="1" applyBorder="1" applyAlignment="1">
      <alignment vertical="center"/>
    </xf>
    <xf numFmtId="4" fontId="21" fillId="10" borderId="0" xfId="0" applyNumberFormat="1" applyFont="1" applyFill="1" applyAlignment="1">
      <alignment vertical="center"/>
    </xf>
    <xf numFmtId="164" fontId="18" fillId="10" borderId="47" xfId="0" applyNumberFormat="1" applyFont="1" applyFill="1" applyBorder="1" applyAlignment="1">
      <alignment vertical="center"/>
    </xf>
    <xf numFmtId="9" fontId="19" fillId="4" borderId="0" xfId="8" applyFont="1" applyFill="1" applyAlignment="1">
      <alignment horizontal="center" vertical="center"/>
    </xf>
    <xf numFmtId="4" fontId="22" fillId="3" borderId="46" xfId="0" applyNumberFormat="1" applyFont="1" applyFill="1" applyBorder="1" applyAlignment="1">
      <alignment horizontal="center" vertical="center"/>
    </xf>
    <xf numFmtId="4" fontId="21" fillId="3" borderId="0" xfId="0" applyNumberFormat="1" applyFont="1" applyFill="1" applyAlignment="1">
      <alignment vertical="center"/>
    </xf>
    <xf numFmtId="164" fontId="6" fillId="3" borderId="48" xfId="0" applyNumberFormat="1" applyFont="1" applyFill="1" applyBorder="1" applyAlignment="1">
      <alignment vertical="center"/>
    </xf>
    <xf numFmtId="4" fontId="6" fillId="3" borderId="49" xfId="0" applyNumberFormat="1" applyFont="1" applyFill="1" applyBorder="1" applyAlignment="1">
      <alignment horizontal="left" vertical="center" indent="4"/>
    </xf>
    <xf numFmtId="3" fontId="6" fillId="3" borderId="50" xfId="0" applyNumberFormat="1" applyFont="1" applyFill="1" applyBorder="1" applyAlignment="1">
      <alignment horizontal="center" vertical="center"/>
    </xf>
    <xf numFmtId="164" fontId="6" fillId="3" borderId="50" xfId="0" applyNumberFormat="1" applyFont="1" applyFill="1" applyBorder="1" applyAlignment="1">
      <alignment vertical="center"/>
    </xf>
    <xf numFmtId="3" fontId="6" fillId="3" borderId="51" xfId="0" applyNumberFormat="1" applyFont="1" applyFill="1" applyBorder="1" applyAlignment="1">
      <alignment horizontal="center" vertical="center"/>
    </xf>
    <xf numFmtId="164" fontId="21" fillId="10" borderId="0" xfId="0" applyNumberFormat="1" applyFont="1" applyFill="1" applyAlignment="1">
      <alignment vertical="center"/>
    </xf>
    <xf numFmtId="3" fontId="6" fillId="4" borderId="50" xfId="0" applyNumberFormat="1" applyFont="1" applyFill="1" applyBorder="1" applyAlignment="1">
      <alignment horizontal="center" vertical="center"/>
    </xf>
    <xf numFmtId="164" fontId="6" fillId="4" borderId="50" xfId="0" applyNumberFormat="1" applyFont="1" applyFill="1" applyBorder="1" applyAlignment="1">
      <alignment vertical="center"/>
    </xf>
    <xf numFmtId="4" fontId="6" fillId="4" borderId="50" xfId="0" applyNumberFormat="1" applyFont="1" applyFill="1" applyBorder="1" applyAlignment="1">
      <alignment vertical="center"/>
    </xf>
    <xf numFmtId="164" fontId="6" fillId="4" borderId="48" xfId="0" applyNumberFormat="1" applyFont="1" applyFill="1" applyBorder="1" applyAlignment="1">
      <alignment vertical="center"/>
    </xf>
    <xf numFmtId="4" fontId="6" fillId="0" borderId="46" xfId="0" applyNumberFormat="1" applyFont="1" applyBorder="1" applyAlignment="1">
      <alignment horizontal="left" vertical="center" indent="4"/>
    </xf>
    <xf numFmtId="3" fontId="6" fillId="4" borderId="0" xfId="0" applyNumberFormat="1" applyFont="1" applyFill="1" applyAlignment="1">
      <alignment horizontal="center" vertical="center"/>
    </xf>
    <xf numFmtId="164" fontId="6" fillId="4" borderId="0" xfId="0" applyNumberFormat="1" applyFont="1" applyFill="1" applyAlignment="1">
      <alignment vertical="center"/>
    </xf>
    <xf numFmtId="164" fontId="6" fillId="4" borderId="47" xfId="0" applyNumberFormat="1" applyFont="1" applyFill="1" applyBorder="1" applyAlignment="1">
      <alignment vertical="center"/>
    </xf>
    <xf numFmtId="4" fontId="6" fillId="0" borderId="49" xfId="0" applyNumberFormat="1" applyFont="1" applyBorder="1" applyAlignment="1">
      <alignment horizontal="left" vertical="center" indent="4"/>
    </xf>
    <xf numFmtId="4" fontId="23" fillId="4" borderId="46" xfId="0" applyNumberFormat="1" applyFont="1" applyFill="1" applyBorder="1" applyAlignment="1">
      <alignment horizontal="right" vertical="center"/>
    </xf>
    <xf numFmtId="4" fontId="24" fillId="4" borderId="0" xfId="0" applyNumberFormat="1" applyFont="1" applyFill="1" applyAlignment="1">
      <alignment vertical="center"/>
    </xf>
    <xf numFmtId="164" fontId="23" fillId="4" borderId="47" xfId="0" applyNumberFormat="1" applyFont="1" applyFill="1" applyBorder="1" applyAlignment="1">
      <alignment vertical="center"/>
    </xf>
    <xf numFmtId="0" fontId="25" fillId="10" borderId="46" xfId="0" applyFont="1" applyFill="1" applyBorder="1" applyAlignment="1">
      <alignment horizontal="right" vertical="center"/>
    </xf>
    <xf numFmtId="10" fontId="25" fillId="10" borderId="0" xfId="8" applyNumberFormat="1" applyFont="1" applyFill="1" applyBorder="1" applyAlignment="1">
      <alignment vertical="center"/>
    </xf>
    <xf numFmtId="10" fontId="25" fillId="10" borderId="0" xfId="8" applyNumberFormat="1" applyFont="1" applyFill="1" applyBorder="1" applyAlignment="1">
      <alignment horizontal="center" vertical="center"/>
    </xf>
    <xf numFmtId="164" fontId="25" fillId="10" borderId="52" xfId="0" applyNumberFormat="1" applyFont="1" applyFill="1" applyBorder="1" applyAlignment="1">
      <alignment vertical="center"/>
    </xf>
    <xf numFmtId="0" fontId="23" fillId="10" borderId="53" xfId="0" applyFont="1" applyFill="1" applyBorder="1" applyAlignment="1">
      <alignment horizontal="right" vertical="center"/>
    </xf>
    <xf numFmtId="4" fontId="24" fillId="10" borderId="22" xfId="0" applyNumberFormat="1" applyFont="1" applyFill="1" applyBorder="1" applyAlignment="1">
      <alignment vertical="center"/>
    </xf>
    <xf numFmtId="164" fontId="11" fillId="10" borderId="54" xfId="0" applyNumberFormat="1" applyFont="1" applyFill="1" applyBorder="1" applyAlignment="1">
      <alignment vertical="center"/>
    </xf>
    <xf numFmtId="4" fontId="6" fillId="0" borderId="49" xfId="0" applyNumberFormat="1" applyFont="1" applyBorder="1" applyAlignment="1">
      <alignment horizontal="left" vertical="center" wrapText="1" indent="4"/>
    </xf>
    <xf numFmtId="4" fontId="22" fillId="3" borderId="0" xfId="0" applyNumberFormat="1" applyFont="1" applyFill="1" applyAlignment="1">
      <alignment horizontal="center" vertical="center" wrapText="1"/>
    </xf>
    <xf numFmtId="4" fontId="6" fillId="0" borderId="55" xfId="0" applyNumberFormat="1" applyFont="1" applyBorder="1" applyAlignment="1">
      <alignment horizontal="left" vertical="center" indent="4"/>
    </xf>
    <xf numFmtId="9" fontId="6" fillId="0" borderId="0" xfId="9" applyFont="1" applyAlignment="1">
      <alignment vertical="center"/>
    </xf>
    <xf numFmtId="9" fontId="24" fillId="4" borderId="0" xfId="9" applyFont="1" applyFill="1" applyAlignment="1">
      <alignment vertical="center"/>
    </xf>
    <xf numFmtId="4" fontId="6" fillId="0" borderId="46" xfId="0" applyNumberFormat="1" applyFont="1" applyBorder="1" applyAlignment="1">
      <alignment horizontal="right" vertical="center" indent="4"/>
    </xf>
    <xf numFmtId="164" fontId="6" fillId="4" borderId="56" xfId="0" applyNumberFormat="1" applyFont="1" applyFill="1" applyBorder="1" applyAlignment="1">
      <alignment vertical="center"/>
    </xf>
    <xf numFmtId="4" fontId="6" fillId="3" borderId="57" xfId="0" applyNumberFormat="1" applyFont="1" applyFill="1" applyBorder="1" applyAlignment="1">
      <alignment vertical="center"/>
    </xf>
    <xf numFmtId="4" fontId="10" fillId="3" borderId="57" xfId="0" applyNumberFormat="1" applyFont="1" applyFill="1" applyBorder="1" applyAlignment="1">
      <alignment vertical="center"/>
    </xf>
    <xf numFmtId="4" fontId="6" fillId="4" borderId="58" xfId="0" applyNumberFormat="1" applyFont="1" applyFill="1" applyBorder="1" applyAlignment="1">
      <alignment vertical="center"/>
    </xf>
    <xf numFmtId="4" fontId="6" fillId="4" borderId="59" xfId="0" applyNumberFormat="1" applyFont="1" applyFill="1" applyBorder="1" applyAlignment="1">
      <alignment vertical="center"/>
    </xf>
    <xf numFmtId="169" fontId="6" fillId="0" borderId="0" xfId="0" applyNumberFormat="1" applyFont="1" applyAlignment="1">
      <alignment vertical="center"/>
    </xf>
    <xf numFmtId="170" fontId="6" fillId="0" borderId="0" xfId="0" applyNumberFormat="1" applyFont="1" applyAlignment="1">
      <alignment vertical="center"/>
    </xf>
    <xf numFmtId="171" fontId="6" fillId="0" borderId="0" xfId="0" applyNumberFormat="1" applyFont="1" applyAlignment="1">
      <alignment vertical="center"/>
    </xf>
    <xf numFmtId="172" fontId="6" fillId="0" borderId="0" xfId="0" applyNumberFormat="1" applyFont="1" applyAlignment="1">
      <alignment vertical="center"/>
    </xf>
    <xf numFmtId="173" fontId="6" fillId="0" borderId="0" xfId="0" applyNumberFormat="1" applyFont="1" applyAlignment="1">
      <alignment vertical="center"/>
    </xf>
    <xf numFmtId="174" fontId="6" fillId="0" borderId="0" xfId="0" applyNumberFormat="1" applyFont="1" applyAlignment="1">
      <alignment vertical="center"/>
    </xf>
    <xf numFmtId="4" fontId="10" fillId="4" borderId="59" xfId="0" applyNumberFormat="1" applyFont="1" applyFill="1" applyBorder="1" applyAlignment="1">
      <alignment vertical="center"/>
    </xf>
    <xf numFmtId="164" fontId="28" fillId="4" borderId="47" xfId="0" applyNumberFormat="1" applyFont="1" applyFill="1" applyBorder="1" applyAlignment="1">
      <alignment vertical="center"/>
    </xf>
    <xf numFmtId="4" fontId="18" fillId="4" borderId="46" xfId="0" applyNumberFormat="1" applyFont="1" applyFill="1" applyBorder="1" applyAlignment="1">
      <alignment horizontal="right" vertical="center"/>
    </xf>
    <xf numFmtId="175" fontId="6" fillId="0" borderId="0" xfId="0" applyNumberFormat="1" applyFont="1" applyAlignment="1">
      <alignment vertical="center"/>
    </xf>
    <xf numFmtId="176" fontId="6" fillId="0" borderId="0" xfId="0" applyNumberFormat="1" applyFont="1" applyAlignment="1">
      <alignment vertical="center"/>
    </xf>
    <xf numFmtId="177" fontId="6" fillId="0" borderId="0" xfId="0" applyNumberFormat="1" applyFont="1" applyAlignment="1">
      <alignment vertical="center"/>
    </xf>
    <xf numFmtId="172" fontId="6" fillId="3" borderId="0" xfId="0" applyNumberFormat="1" applyFont="1" applyFill="1" applyAlignment="1">
      <alignment vertical="center"/>
    </xf>
    <xf numFmtId="0" fontId="6" fillId="8" borderId="1" xfId="0" applyFont="1" applyFill="1" applyBorder="1" applyAlignment="1">
      <alignment horizontal="justify" vertical="center" wrapText="1"/>
    </xf>
    <xf numFmtId="164" fontId="6" fillId="8" borderId="1" xfId="0" applyNumberFormat="1" applyFont="1" applyFill="1" applyBorder="1" applyAlignment="1">
      <alignment horizontal="center" vertical="center" wrapText="1"/>
    </xf>
    <xf numFmtId="10" fontId="6" fillId="0" borderId="0" xfId="9" applyNumberFormat="1" applyFont="1" applyFill="1" applyAlignment="1">
      <alignment vertical="center"/>
    </xf>
    <xf numFmtId="4" fontId="18" fillId="3" borderId="0" xfId="0" applyNumberFormat="1" applyFont="1" applyFill="1" applyAlignment="1">
      <alignment horizontal="left" vertical="center" wrapText="1"/>
    </xf>
    <xf numFmtId="4" fontId="29" fillId="3" borderId="0" xfId="0" applyNumberFormat="1" applyFont="1" applyFill="1" applyAlignment="1">
      <alignment horizontal="left" vertical="center"/>
    </xf>
    <xf numFmtId="0" fontId="16" fillId="0" borderId="0" xfId="0" applyFont="1" applyAlignment="1">
      <alignment horizontal="center" vertical="center"/>
    </xf>
    <xf numFmtId="0" fontId="16" fillId="0" borderId="0" xfId="0" applyFont="1" applyAlignment="1">
      <alignment horizontal="left" vertical="center"/>
    </xf>
    <xf numFmtId="0" fontId="16" fillId="3" borderId="1" xfId="0" applyFont="1" applyFill="1" applyBorder="1" applyAlignment="1">
      <alignment horizontal="center" vertical="center" wrapText="1"/>
    </xf>
    <xf numFmtId="0" fontId="16" fillId="3" borderId="1" xfId="0" applyFont="1" applyFill="1" applyBorder="1" applyAlignment="1">
      <alignment horizontal="center" vertical="center"/>
    </xf>
    <xf numFmtId="0" fontId="16" fillId="0" borderId="1" xfId="0" applyFont="1" applyBorder="1" applyAlignment="1">
      <alignment horizontal="center" vertical="center" wrapText="1"/>
    </xf>
    <xf numFmtId="0" fontId="16" fillId="3" borderId="27" xfId="0" applyFont="1" applyFill="1" applyBorder="1" applyAlignment="1">
      <alignment horizontal="center" vertical="center"/>
    </xf>
    <xf numFmtId="0" fontId="6" fillId="0" borderId="1" xfId="0" applyFont="1" applyBorder="1" applyAlignment="1">
      <alignment horizontal="center"/>
    </xf>
    <xf numFmtId="49" fontId="16" fillId="3" borderId="1" xfId="0" applyNumberFormat="1" applyFont="1" applyFill="1" applyBorder="1" applyAlignment="1">
      <alignment horizontal="center" vertical="center"/>
    </xf>
    <xf numFmtId="49" fontId="16" fillId="3" borderId="10" xfId="0" applyNumberFormat="1" applyFont="1" applyFill="1" applyBorder="1" applyAlignment="1">
      <alignment horizontal="center" vertical="center"/>
    </xf>
    <xf numFmtId="4" fontId="14" fillId="0" borderId="0" xfId="0" applyNumberFormat="1" applyFont="1" applyAlignment="1">
      <alignment vertical="top"/>
    </xf>
    <xf numFmtId="4" fontId="14" fillId="0" borderId="62" xfId="0" applyNumberFormat="1" applyFont="1" applyBorder="1" applyAlignment="1">
      <alignment vertical="top"/>
    </xf>
    <xf numFmtId="4" fontId="14" fillId="0" borderId="63" xfId="0" applyNumberFormat="1" applyFont="1" applyBorder="1" applyAlignment="1">
      <alignment vertical="top"/>
    </xf>
    <xf numFmtId="4" fontId="14" fillId="0" borderId="64" xfId="0" applyNumberFormat="1" applyFont="1" applyBorder="1" applyAlignment="1">
      <alignment vertical="top"/>
    </xf>
    <xf numFmtId="4" fontId="14" fillId="0" borderId="65" xfId="0" applyNumberFormat="1" applyFont="1" applyBorder="1" applyAlignment="1">
      <alignment vertical="top"/>
    </xf>
    <xf numFmtId="49" fontId="6" fillId="0" borderId="1" xfId="0" applyNumberFormat="1" applyFont="1" applyBorder="1" applyAlignment="1">
      <alignment horizontal="justify" vertical="center" wrapText="1"/>
    </xf>
    <xf numFmtId="166" fontId="14" fillId="0" borderId="0" xfId="2" applyNumberFormat="1" applyFont="1" applyAlignment="1">
      <alignment horizontal="center" vertical="center"/>
    </xf>
    <xf numFmtId="49" fontId="14" fillId="0" borderId="0" xfId="2" applyNumberFormat="1" applyFont="1" applyAlignment="1">
      <alignment horizontal="center" vertical="center" wrapText="1"/>
    </xf>
    <xf numFmtId="0" fontId="9" fillId="0" borderId="0" xfId="0" applyFont="1" applyAlignment="1">
      <alignment horizontal="center" vertical="center"/>
    </xf>
    <xf numFmtId="166" fontId="6" fillId="0" borderId="17" xfId="0" applyNumberFormat="1" applyFont="1" applyBorder="1" applyAlignment="1">
      <alignment vertical="center"/>
    </xf>
    <xf numFmtId="0" fontId="8" fillId="0" borderId="66" xfId="2" applyFont="1" applyBorder="1" applyAlignment="1">
      <alignment horizontal="center" vertical="center"/>
    </xf>
    <xf numFmtId="4" fontId="8" fillId="3" borderId="1" xfId="0" applyNumberFormat="1" applyFont="1" applyFill="1" applyBorder="1" applyAlignment="1">
      <alignment horizontal="center" vertical="center"/>
    </xf>
    <xf numFmtId="166" fontId="6" fillId="0" borderId="1" xfId="0" applyNumberFormat="1" applyFont="1" applyBorder="1" applyAlignment="1">
      <alignment vertical="center"/>
    </xf>
    <xf numFmtId="164" fontId="6" fillId="0" borderId="67" xfId="0" applyNumberFormat="1" applyFont="1" applyBorder="1" applyAlignment="1">
      <alignment vertical="center"/>
    </xf>
    <xf numFmtId="166" fontId="6" fillId="0" borderId="68" xfId="0" applyNumberFormat="1" applyFont="1" applyBorder="1" applyAlignment="1">
      <alignment vertical="center"/>
    </xf>
    <xf numFmtId="44" fontId="14" fillId="12" borderId="26" xfId="2" applyNumberFormat="1" applyFont="1" applyFill="1" applyBorder="1" applyAlignment="1">
      <alignment vertical="center"/>
    </xf>
    <xf numFmtId="0" fontId="8" fillId="0" borderId="17" xfId="2" applyFont="1" applyBorder="1" applyAlignment="1">
      <alignment horizontal="center" vertical="center"/>
    </xf>
    <xf numFmtId="164" fontId="6" fillId="0" borderId="17" xfId="0" applyNumberFormat="1" applyFont="1" applyBorder="1" applyAlignment="1">
      <alignment vertical="center"/>
    </xf>
    <xf numFmtId="2" fontId="6" fillId="0" borderId="67" xfId="0" applyNumberFormat="1" applyFont="1" applyBorder="1" applyAlignment="1">
      <alignment horizontal="center" vertical="center"/>
    </xf>
    <xf numFmtId="2" fontId="6" fillId="0" borderId="26" xfId="0" applyNumberFormat="1" applyFont="1" applyBorder="1" applyAlignment="1">
      <alignment horizontal="center" vertical="center"/>
    </xf>
    <xf numFmtId="49" fontId="8" fillId="0" borderId="70" xfId="2" applyNumberFormat="1" applyFont="1" applyBorder="1" applyAlignment="1">
      <alignment horizontal="justify" vertical="center" wrapText="1"/>
    </xf>
    <xf numFmtId="49" fontId="8" fillId="0" borderId="71" xfId="2" applyNumberFormat="1" applyFont="1" applyBorder="1" applyAlignment="1">
      <alignment horizontal="justify" vertical="center" wrapText="1"/>
    </xf>
    <xf numFmtId="4" fontId="6" fillId="0" borderId="67" xfId="0" applyNumberFormat="1" applyFont="1" applyBorder="1" applyAlignment="1">
      <alignment horizontal="center" vertical="center"/>
    </xf>
    <xf numFmtId="4" fontId="6" fillId="0" borderId="69" xfId="0" applyNumberFormat="1" applyFont="1" applyBorder="1" applyAlignment="1">
      <alignment horizontal="center" vertical="center"/>
    </xf>
    <xf numFmtId="0" fontId="8" fillId="0" borderId="72" xfId="2" applyFont="1" applyBorder="1" applyAlignment="1">
      <alignment horizontal="center" vertical="center"/>
    </xf>
    <xf numFmtId="0" fontId="8" fillId="0" borderId="73" xfId="2" applyFont="1" applyBorder="1" applyAlignment="1">
      <alignment horizontal="center" vertical="center"/>
    </xf>
    <xf numFmtId="0" fontId="8" fillId="0" borderId="74" xfId="2" applyFont="1" applyBorder="1" applyAlignment="1">
      <alignment horizontal="center" vertical="center"/>
    </xf>
    <xf numFmtId="0" fontId="8" fillId="0" borderId="75" xfId="2" applyFont="1" applyBorder="1" applyAlignment="1">
      <alignment horizontal="center" vertical="center"/>
    </xf>
    <xf numFmtId="49" fontId="8" fillId="0" borderId="71" xfId="2" applyNumberFormat="1" applyFont="1" applyBorder="1" applyAlignment="1">
      <alignment horizontal="justify" vertical="justify" wrapText="1"/>
    </xf>
    <xf numFmtId="2" fontId="6" fillId="0" borderId="25" xfId="0" applyNumberFormat="1" applyFont="1" applyBorder="1" applyAlignment="1">
      <alignment horizontal="center" vertical="center"/>
    </xf>
    <xf numFmtId="49" fontId="8" fillId="0" borderId="1" xfId="2" applyNumberFormat="1" applyFont="1" applyBorder="1" applyAlignment="1">
      <alignment horizontal="justify" vertical="center" wrapText="1"/>
    </xf>
    <xf numFmtId="49" fontId="6" fillId="0" borderId="17" xfId="0" applyNumberFormat="1" applyFont="1" applyBorder="1" applyAlignment="1">
      <alignment horizontal="justify" vertical="center" wrapText="1"/>
    </xf>
    <xf numFmtId="4" fontId="6" fillId="3" borderId="25" xfId="0" applyNumberFormat="1" applyFont="1" applyFill="1" applyBorder="1" applyAlignment="1">
      <alignment horizontal="center" vertical="center"/>
    </xf>
    <xf numFmtId="49" fontId="6" fillId="0" borderId="17" xfId="0" applyNumberFormat="1" applyFont="1" applyBorder="1" applyAlignment="1">
      <alignment horizontal="left" vertical="center" wrapText="1"/>
    </xf>
    <xf numFmtId="4" fontId="6" fillId="3" borderId="26" xfId="0" applyNumberFormat="1" applyFont="1" applyFill="1" applyBorder="1" applyAlignment="1">
      <alignment horizontal="center" vertical="center"/>
    </xf>
    <xf numFmtId="166" fontId="6" fillId="0" borderId="60" xfId="0" applyNumberFormat="1" applyFont="1" applyBorder="1" applyAlignment="1">
      <alignment vertical="center"/>
    </xf>
    <xf numFmtId="0" fontId="8" fillId="0" borderId="76" xfId="2" applyFont="1" applyBorder="1" applyAlignment="1">
      <alignment horizontal="center" vertical="center"/>
    </xf>
    <xf numFmtId="164" fontId="6" fillId="0" borderId="59" xfId="0" applyNumberFormat="1" applyFont="1" applyBorder="1" applyAlignment="1">
      <alignment vertical="center"/>
    </xf>
    <xf numFmtId="4" fontId="6" fillId="0" borderId="26" xfId="0" applyNumberFormat="1" applyFont="1" applyBorder="1" applyAlignment="1">
      <alignment horizontal="center" vertical="center"/>
    </xf>
    <xf numFmtId="44" fontId="14" fillId="12" borderId="5" xfId="2" applyNumberFormat="1" applyFont="1" applyFill="1" applyBorder="1" applyAlignment="1">
      <alignment vertical="center"/>
    </xf>
    <xf numFmtId="166" fontId="9" fillId="13" borderId="29" xfId="0" applyNumberFormat="1" applyFont="1" applyFill="1" applyBorder="1" applyAlignment="1">
      <alignment vertical="center"/>
    </xf>
    <xf numFmtId="0" fontId="8" fillId="0" borderId="61" xfId="2" applyFont="1" applyBorder="1" applyAlignment="1">
      <alignment horizontal="center" vertical="center"/>
    </xf>
    <xf numFmtId="0" fontId="8" fillId="0" borderId="78" xfId="2" applyFont="1" applyBorder="1" applyAlignment="1">
      <alignment horizontal="center" vertical="center"/>
    </xf>
    <xf numFmtId="49" fontId="8" fillId="0" borderId="79" xfId="2" applyNumberFormat="1" applyFont="1" applyBorder="1" applyAlignment="1">
      <alignment horizontal="justify" vertical="center" wrapText="1"/>
    </xf>
    <xf numFmtId="0" fontId="8" fillId="0" borderId="27" xfId="2" applyFont="1" applyBorder="1" applyAlignment="1">
      <alignment horizontal="center" vertical="center"/>
    </xf>
    <xf numFmtId="0" fontId="8" fillId="0" borderId="80" xfId="2" applyFont="1" applyBorder="1" applyAlignment="1">
      <alignment horizontal="center" vertical="center"/>
    </xf>
    <xf numFmtId="49" fontId="8" fillId="0" borderId="81" xfId="2" applyNumberFormat="1" applyFont="1" applyBorder="1" applyAlignment="1">
      <alignment horizontal="justify" vertical="center" wrapText="1"/>
    </xf>
    <xf numFmtId="0" fontId="8" fillId="0" borderId="24" xfId="2" applyFont="1" applyBorder="1" applyAlignment="1">
      <alignment horizontal="center" vertical="center"/>
    </xf>
    <xf numFmtId="2" fontId="6" fillId="0" borderId="1" xfId="0" applyNumberFormat="1" applyFont="1" applyBorder="1" applyAlignment="1">
      <alignment horizontal="center" vertical="center"/>
    </xf>
    <xf numFmtId="44" fontId="14" fillId="12" borderId="1" xfId="2" applyNumberFormat="1" applyFont="1" applyFill="1" applyBorder="1" applyAlignment="1">
      <alignment vertical="center"/>
    </xf>
    <xf numFmtId="49" fontId="8" fillId="0" borderId="1" xfId="2" applyNumberFormat="1" applyFont="1" applyBorder="1" applyAlignment="1">
      <alignment horizontal="justify" vertical="justify" wrapText="1"/>
    </xf>
    <xf numFmtId="166" fontId="9" fillId="13" borderId="25" xfId="0" applyNumberFormat="1" applyFont="1" applyFill="1" applyBorder="1" applyAlignment="1">
      <alignment vertical="center"/>
    </xf>
    <xf numFmtId="49" fontId="6" fillId="0" borderId="1" xfId="0" applyNumberFormat="1" applyFont="1" applyBorder="1" applyAlignment="1">
      <alignment horizontal="justify" wrapText="1"/>
    </xf>
    <xf numFmtId="166" fontId="6" fillId="0" borderId="1" xfId="0" applyNumberFormat="1" applyFont="1" applyBorder="1" applyAlignment="1">
      <alignment vertical="center" wrapText="1"/>
    </xf>
    <xf numFmtId="4" fontId="8" fillId="0" borderId="1" xfId="2" applyNumberFormat="1" applyFont="1" applyBorder="1" applyAlignment="1">
      <alignment horizontal="center" vertical="center"/>
    </xf>
    <xf numFmtId="2" fontId="15" fillId="0" borderId="1" xfId="3" applyNumberFormat="1" applyFont="1" applyBorder="1" applyAlignment="1">
      <alignment horizontal="center" vertical="center" wrapText="1"/>
    </xf>
    <xf numFmtId="164" fontId="15" fillId="0" borderId="1" xfId="0" applyNumberFormat="1" applyFont="1" applyBorder="1" applyAlignment="1">
      <alignment horizontal="right" vertical="center" wrapText="1"/>
    </xf>
    <xf numFmtId="44" fontId="13" fillId="0" borderId="1" xfId="1" applyNumberFormat="1" applyFont="1" applyBorder="1" applyAlignment="1">
      <alignment horizontal="left" vertical="center"/>
    </xf>
    <xf numFmtId="44" fontId="14" fillId="12" borderId="1" xfId="5" applyFont="1" applyFill="1" applyBorder="1" applyAlignment="1">
      <alignment vertical="center" wrapText="1"/>
    </xf>
    <xf numFmtId="2" fontId="6" fillId="0" borderId="1" xfId="0" applyNumberFormat="1" applyFont="1" applyBorder="1" applyAlignment="1">
      <alignment horizontal="center" vertical="center" wrapText="1"/>
    </xf>
    <xf numFmtId="164" fontId="6" fillId="0" borderId="1" xfId="0" applyNumberFormat="1" applyFont="1" applyBorder="1" applyAlignment="1">
      <alignment vertical="center" wrapText="1"/>
    </xf>
    <xf numFmtId="44" fontId="14" fillId="12" borderId="1" xfId="2" applyNumberFormat="1" applyFont="1" applyFill="1" applyBorder="1" applyAlignment="1">
      <alignment vertical="center" wrapText="1"/>
    </xf>
    <xf numFmtId="44" fontId="14" fillId="13" borderId="25" xfId="2" applyNumberFormat="1" applyFont="1" applyFill="1" applyBorder="1" applyAlignment="1">
      <alignment vertical="center"/>
    </xf>
    <xf numFmtId="44" fontId="14" fillId="12" borderId="5" xfId="2" applyNumberFormat="1" applyFont="1" applyFill="1" applyBorder="1" applyAlignment="1">
      <alignment vertical="center" wrapText="1"/>
    </xf>
    <xf numFmtId="0" fontId="7" fillId="2" borderId="1" xfId="1" applyFont="1" applyFill="1" applyBorder="1" applyAlignment="1">
      <alignment horizontal="center" vertical="center"/>
    </xf>
    <xf numFmtId="0" fontId="7" fillId="2" borderId="1" xfId="1" applyFont="1" applyFill="1" applyBorder="1" applyAlignment="1">
      <alignment horizontal="justify" vertical="center"/>
    </xf>
    <xf numFmtId="0" fontId="10" fillId="5" borderId="1" xfId="0" applyFont="1" applyFill="1" applyBorder="1" applyAlignment="1">
      <alignment horizontal="center" vertical="center"/>
    </xf>
    <xf numFmtId="4" fontId="18" fillId="3" borderId="0" xfId="0" applyNumberFormat="1" applyFont="1" applyFill="1" applyAlignment="1">
      <alignment horizontal="left" vertical="center" wrapText="1"/>
    </xf>
    <xf numFmtId="0" fontId="12" fillId="0" borderId="0" xfId="0" applyFont="1" applyAlignment="1">
      <alignment horizontal="left" vertical="center" wrapText="1"/>
    </xf>
    <xf numFmtId="4" fontId="4" fillId="9" borderId="27" xfId="0" applyNumberFormat="1" applyFont="1" applyFill="1" applyBorder="1" applyAlignment="1">
      <alignment horizontal="center" vertical="top"/>
    </xf>
    <xf numFmtId="4" fontId="4" fillId="9" borderId="8" xfId="0" applyNumberFormat="1" applyFont="1" applyFill="1" applyBorder="1" applyAlignment="1">
      <alignment horizontal="center" vertical="top"/>
    </xf>
    <xf numFmtId="4" fontId="4" fillId="9" borderId="26" xfId="0" applyNumberFormat="1" applyFont="1" applyFill="1" applyBorder="1" applyAlignment="1">
      <alignment horizontal="center" vertical="top"/>
    </xf>
    <xf numFmtId="4" fontId="4" fillId="8" borderId="27" xfId="0" applyNumberFormat="1" applyFont="1" applyFill="1" applyBorder="1" applyAlignment="1">
      <alignment horizontal="center" vertical="top"/>
    </xf>
    <xf numFmtId="4" fontId="4" fillId="8" borderId="8" xfId="0" applyNumberFormat="1" applyFont="1" applyFill="1" applyBorder="1" applyAlignment="1">
      <alignment horizontal="center" vertical="top"/>
    </xf>
    <xf numFmtId="4" fontId="4" fillId="8" borderId="26" xfId="0" applyNumberFormat="1" applyFont="1" applyFill="1" applyBorder="1" applyAlignment="1">
      <alignment horizontal="center" vertical="top"/>
    </xf>
    <xf numFmtId="49" fontId="9" fillId="6" borderId="35" xfId="0" applyNumberFormat="1" applyFont="1" applyFill="1" applyBorder="1" applyAlignment="1">
      <alignment horizontal="center" vertical="justify" wrapText="1"/>
    </xf>
    <xf numFmtId="49" fontId="9" fillId="6" borderId="28" xfId="0" applyNumberFormat="1" applyFont="1" applyFill="1" applyBorder="1" applyAlignment="1">
      <alignment horizontal="center" vertical="justify" wrapText="1"/>
    </xf>
    <xf numFmtId="0" fontId="6" fillId="0" borderId="0" xfId="0" applyFont="1" applyAlignment="1">
      <alignment horizontal="center" vertical="center"/>
    </xf>
    <xf numFmtId="0" fontId="14" fillId="0" borderId="0" xfId="2" applyFont="1" applyAlignment="1">
      <alignment horizontal="center" vertical="center"/>
    </xf>
    <xf numFmtId="0" fontId="7" fillId="0" borderId="0" xfId="2" applyFont="1" applyAlignment="1">
      <alignment horizontal="center" vertical="center"/>
    </xf>
    <xf numFmtId="0" fontId="6" fillId="3" borderId="0" xfId="0" applyFont="1" applyFill="1" applyAlignment="1">
      <alignment horizontal="center" vertical="center"/>
    </xf>
    <xf numFmtId="0" fontId="6" fillId="3" borderId="39" xfId="0" applyFont="1" applyFill="1" applyBorder="1" applyAlignment="1">
      <alignment horizontal="center" vertical="center"/>
    </xf>
    <xf numFmtId="0" fontId="15" fillId="2" borderId="2" xfId="0" applyFont="1" applyFill="1" applyBorder="1" applyAlignment="1">
      <alignment horizontal="left" vertical="justify" wrapText="1"/>
    </xf>
    <xf numFmtId="0" fontId="15" fillId="2" borderId="3" xfId="0" applyFont="1" applyFill="1" applyBorder="1" applyAlignment="1">
      <alignment horizontal="left" vertical="justify" wrapText="1"/>
    </xf>
    <xf numFmtId="0" fontId="15" fillId="3" borderId="20" xfId="0" applyFont="1" applyFill="1" applyBorder="1" applyAlignment="1">
      <alignment horizontal="left" vertical="justify" wrapText="1"/>
    </xf>
    <xf numFmtId="0" fontId="15" fillId="3" borderId="0" xfId="0" applyFont="1" applyFill="1" applyAlignment="1">
      <alignment horizontal="left" vertical="justify" wrapText="1"/>
    </xf>
    <xf numFmtId="0" fontId="15" fillId="2" borderId="20" xfId="0" applyFont="1" applyFill="1" applyBorder="1" applyAlignment="1">
      <alignment horizontal="left" vertical="justify" wrapText="1"/>
    </xf>
    <xf numFmtId="0" fontId="15" fillId="2" borderId="0" xfId="0" applyFont="1" applyFill="1" applyAlignment="1">
      <alignment horizontal="left" vertical="justify" wrapText="1"/>
    </xf>
    <xf numFmtId="0" fontId="7" fillId="12" borderId="31" xfId="2" applyFont="1" applyFill="1" applyBorder="1" applyAlignment="1">
      <alignment horizontal="left" vertical="center"/>
    </xf>
    <xf numFmtId="0" fontId="7" fillId="12" borderId="41" xfId="2" applyFont="1" applyFill="1" applyBorder="1" applyAlignment="1">
      <alignment horizontal="left" vertical="center"/>
    </xf>
    <xf numFmtId="0" fontId="7" fillId="13" borderId="4" xfId="2" applyFont="1" applyFill="1" applyBorder="1" applyAlignment="1">
      <alignment horizontal="left" vertical="center"/>
    </xf>
    <xf numFmtId="0" fontId="7" fillId="13" borderId="77" xfId="2" applyFont="1" applyFill="1" applyBorder="1" applyAlignment="1">
      <alignment horizontal="left" vertical="center"/>
    </xf>
    <xf numFmtId="0" fontId="9" fillId="11" borderId="11" xfId="0" applyFont="1" applyFill="1" applyBorder="1" applyAlignment="1">
      <alignment horizontal="center" vertical="center" wrapText="1"/>
    </xf>
    <xf numFmtId="0" fontId="9" fillId="11" borderId="12" xfId="0" applyFont="1" applyFill="1" applyBorder="1" applyAlignment="1">
      <alignment horizontal="center" vertical="center" wrapText="1"/>
    </xf>
    <xf numFmtId="0" fontId="9" fillId="11" borderId="19" xfId="0" applyFont="1" applyFill="1" applyBorder="1" applyAlignment="1">
      <alignment horizontal="center" vertical="center" wrapText="1"/>
    </xf>
    <xf numFmtId="4" fontId="7" fillId="11" borderId="27" xfId="2" applyNumberFormat="1" applyFont="1" applyFill="1" applyBorder="1" applyAlignment="1">
      <alignment horizontal="left" vertical="center"/>
    </xf>
    <xf numFmtId="0" fontId="7" fillId="11" borderId="8" xfId="2" applyFont="1" applyFill="1" applyBorder="1" applyAlignment="1">
      <alignment horizontal="left" vertical="center"/>
    </xf>
    <xf numFmtId="0" fontId="7" fillId="11" borderId="26" xfId="2" applyFont="1" applyFill="1" applyBorder="1" applyAlignment="1">
      <alignment horizontal="left" vertical="center"/>
    </xf>
    <xf numFmtId="0" fontId="7" fillId="12" borderId="27" xfId="2" applyFont="1" applyFill="1" applyBorder="1" applyAlignment="1">
      <alignment horizontal="left" vertical="center"/>
    </xf>
    <xf numFmtId="0" fontId="7" fillId="12" borderId="8" xfId="2" applyFont="1" applyFill="1" applyBorder="1" applyAlignment="1">
      <alignment horizontal="left" vertical="center"/>
    </xf>
    <xf numFmtId="0" fontId="12" fillId="3" borderId="0" xfId="0" applyFont="1" applyFill="1" applyAlignment="1">
      <alignment horizontal="left" vertical="center" wrapText="1"/>
    </xf>
    <xf numFmtId="0" fontId="12" fillId="3" borderId="16" xfId="0" applyFont="1" applyFill="1" applyBorder="1" applyAlignment="1">
      <alignment horizontal="left" vertical="center" wrapText="1"/>
    </xf>
    <xf numFmtId="4" fontId="7" fillId="11" borderId="8" xfId="2" applyNumberFormat="1" applyFont="1" applyFill="1" applyBorder="1" applyAlignment="1">
      <alignment horizontal="left" vertical="center"/>
    </xf>
    <xf numFmtId="4" fontId="7" fillId="11" borderId="26" xfId="2" applyNumberFormat="1" applyFont="1" applyFill="1" applyBorder="1" applyAlignment="1">
      <alignment horizontal="left" vertical="center"/>
    </xf>
    <xf numFmtId="0" fontId="14" fillId="12" borderId="27" xfId="2" applyFont="1" applyFill="1" applyBorder="1" applyAlignment="1">
      <alignment horizontal="left" vertical="center"/>
    </xf>
    <xf numFmtId="0" fontId="14" fillId="12" borderId="8" xfId="2" applyFont="1" applyFill="1" applyBorder="1" applyAlignment="1">
      <alignment horizontal="left" vertical="center"/>
    </xf>
    <xf numFmtId="4" fontId="7" fillId="11" borderId="61" xfId="2" applyNumberFormat="1" applyFont="1" applyFill="1" applyBorder="1" applyAlignment="1">
      <alignment horizontal="left" vertical="center"/>
    </xf>
    <xf numFmtId="0" fontId="7" fillId="11" borderId="59" xfId="2" applyFont="1" applyFill="1" applyBorder="1" applyAlignment="1">
      <alignment horizontal="left" vertical="center"/>
    </xf>
    <xf numFmtId="0" fontId="7" fillId="11" borderId="69" xfId="2" applyFont="1" applyFill="1" applyBorder="1" applyAlignment="1">
      <alignment horizontal="left" vertical="center"/>
    </xf>
    <xf numFmtId="4" fontId="15" fillId="2" borderId="21" xfId="0" applyNumberFormat="1" applyFont="1" applyFill="1" applyBorder="1" applyAlignment="1">
      <alignment horizontal="left" vertical="justify" wrapText="1"/>
    </xf>
    <xf numFmtId="0" fontId="15" fillId="2" borderId="22" xfId="0" applyFont="1" applyFill="1" applyBorder="1" applyAlignment="1">
      <alignment horizontal="left" vertical="justify" wrapText="1"/>
    </xf>
    <xf numFmtId="0" fontId="7" fillId="12" borderId="1" xfId="2" applyFont="1" applyFill="1" applyBorder="1" applyAlignment="1">
      <alignment horizontal="left" vertical="center"/>
    </xf>
    <xf numFmtId="4" fontId="7" fillId="11" borderId="1" xfId="2" applyNumberFormat="1" applyFont="1" applyFill="1" applyBorder="1" applyAlignment="1">
      <alignment horizontal="left" vertical="center"/>
    </xf>
    <xf numFmtId="0" fontId="7" fillId="11" borderId="1" xfId="2" applyFont="1" applyFill="1" applyBorder="1" applyAlignment="1">
      <alignment horizontal="left" vertical="center"/>
    </xf>
    <xf numFmtId="0" fontId="7" fillId="12" borderId="9" xfId="2" applyFont="1" applyFill="1" applyBorder="1" applyAlignment="1">
      <alignment horizontal="left" vertical="center"/>
    </xf>
    <xf numFmtId="0" fontId="7" fillId="13" borderId="17" xfId="2" applyFont="1" applyFill="1" applyBorder="1" applyAlignment="1">
      <alignment horizontal="left" vertical="center"/>
    </xf>
    <xf numFmtId="0" fontId="7" fillId="13" borderId="24" xfId="2" applyFont="1" applyFill="1" applyBorder="1" applyAlignment="1">
      <alignment horizontal="left" vertical="center"/>
    </xf>
    <xf numFmtId="0" fontId="14" fillId="12" borderId="1" xfId="2" applyFont="1" applyFill="1" applyBorder="1" applyAlignment="1">
      <alignment horizontal="left" vertical="center"/>
    </xf>
    <xf numFmtId="49" fontId="15" fillId="2" borderId="2" xfId="0" applyNumberFormat="1" applyFont="1" applyFill="1" applyBorder="1" applyAlignment="1">
      <alignment horizontal="left" vertical="justify" wrapText="1"/>
    </xf>
    <xf numFmtId="49" fontId="15" fillId="2" borderId="3" xfId="0" applyNumberFormat="1" applyFont="1" applyFill="1" applyBorder="1" applyAlignment="1">
      <alignment horizontal="left" vertical="justify" wrapText="1"/>
    </xf>
    <xf numFmtId="49" fontId="15" fillId="3" borderId="20" xfId="0" applyNumberFormat="1" applyFont="1" applyFill="1" applyBorder="1" applyAlignment="1">
      <alignment horizontal="left" vertical="justify" wrapText="1"/>
    </xf>
    <xf numFmtId="49" fontId="15" fillId="3" borderId="0" xfId="0" applyNumberFormat="1" applyFont="1" applyFill="1" applyAlignment="1">
      <alignment horizontal="left" vertical="justify" wrapText="1"/>
    </xf>
    <xf numFmtId="49" fontId="15" fillId="2" borderId="20" xfId="0" applyNumberFormat="1" applyFont="1" applyFill="1" applyBorder="1" applyAlignment="1">
      <alignment horizontal="left" vertical="justify" wrapText="1"/>
    </xf>
    <xf numFmtId="49" fontId="15" fillId="2" borderId="0" xfId="0" applyNumberFormat="1" applyFont="1" applyFill="1" applyAlignment="1">
      <alignment horizontal="left" vertical="justify" wrapText="1"/>
    </xf>
    <xf numFmtId="49" fontId="15" fillId="2" borderId="21" xfId="0" applyNumberFormat="1" applyFont="1" applyFill="1" applyBorder="1" applyAlignment="1">
      <alignment horizontal="left" vertical="justify" wrapText="1"/>
    </xf>
    <xf numFmtId="49" fontId="15" fillId="2" borderId="22" xfId="0" applyNumberFormat="1" applyFont="1" applyFill="1" applyBorder="1" applyAlignment="1">
      <alignment horizontal="left" vertical="justify" wrapText="1"/>
    </xf>
    <xf numFmtId="0" fontId="7" fillId="0" borderId="1" xfId="2" applyFont="1" applyBorder="1" applyAlignment="1">
      <alignment horizontal="center" vertical="center"/>
    </xf>
    <xf numFmtId="0" fontId="14" fillId="12" borderId="1" xfId="2" applyFont="1" applyFill="1" applyBorder="1" applyAlignment="1">
      <alignment horizontal="left" vertical="center" wrapText="1"/>
    </xf>
    <xf numFmtId="4" fontId="13" fillId="3" borderId="32" xfId="4" applyNumberFormat="1" applyFont="1" applyFill="1" applyBorder="1" applyAlignment="1">
      <alignment horizontal="left" vertical="center" wrapText="1"/>
    </xf>
    <xf numFmtId="4" fontId="13" fillId="3" borderId="33" xfId="4" applyNumberFormat="1" applyFont="1" applyFill="1" applyBorder="1" applyAlignment="1">
      <alignment horizontal="left" vertical="center" wrapText="1"/>
    </xf>
    <xf numFmtId="0" fontId="14" fillId="6" borderId="35" xfId="4" applyFont="1" applyFill="1" applyBorder="1" applyAlignment="1">
      <alignment horizontal="center" vertical="center" wrapText="1"/>
    </xf>
    <xf numFmtId="0" fontId="14" fillId="6" borderId="28" xfId="4" applyFont="1" applyFill="1" applyBorder="1" applyAlignment="1">
      <alignment horizontal="center" vertical="center" wrapText="1"/>
    </xf>
    <xf numFmtId="4" fontId="12" fillId="3" borderId="0" xfId="0" applyNumberFormat="1" applyFont="1" applyFill="1" applyAlignment="1">
      <alignment horizontal="left" vertical="center" wrapText="1"/>
    </xf>
    <xf numFmtId="0" fontId="8" fillId="3" borderId="0" xfId="4" applyFont="1" applyFill="1" applyAlignment="1">
      <alignment horizontal="center" vertical="top"/>
    </xf>
    <xf numFmtId="0" fontId="14" fillId="7" borderId="11" xfId="4" applyFont="1" applyFill="1" applyBorder="1" applyAlignment="1">
      <alignment horizontal="center" vertical="top" wrapText="1"/>
    </xf>
    <xf numFmtId="0" fontId="14" fillId="7" borderId="12" xfId="4" applyFont="1" applyFill="1" applyBorder="1" applyAlignment="1">
      <alignment horizontal="center" vertical="top" wrapText="1"/>
    </xf>
    <xf numFmtId="0" fontId="14" fillId="7" borderId="19" xfId="4" applyFont="1" applyFill="1" applyBorder="1" applyAlignment="1">
      <alignment horizontal="center" vertical="top" wrapText="1"/>
    </xf>
    <xf numFmtId="4" fontId="7" fillId="11" borderId="1" xfId="1" applyNumberFormat="1" applyFont="1" applyFill="1" applyBorder="1" applyAlignment="1">
      <alignment horizontal="left" vertical="top"/>
    </xf>
    <xf numFmtId="0" fontId="7" fillId="11" borderId="1" xfId="1" applyFont="1" applyFill="1" applyBorder="1" applyAlignment="1">
      <alignment horizontal="left" vertical="top"/>
    </xf>
    <xf numFmtId="4" fontId="7" fillId="11" borderId="1" xfId="2" applyNumberFormat="1" applyFont="1" applyFill="1" applyBorder="1" applyAlignment="1">
      <alignment horizontal="left" vertical="center" wrapText="1"/>
    </xf>
    <xf numFmtId="0" fontId="7" fillId="11" borderId="1" xfId="2" applyFont="1" applyFill="1" applyBorder="1" applyAlignment="1">
      <alignment horizontal="left" vertical="center" wrapText="1"/>
    </xf>
    <xf numFmtId="0" fontId="7" fillId="12" borderId="1" xfId="2" applyFont="1" applyFill="1" applyBorder="1" applyAlignment="1">
      <alignment horizontal="left" vertical="center" wrapText="1"/>
    </xf>
    <xf numFmtId="166" fontId="14" fillId="0" borderId="59" xfId="2" applyNumberFormat="1" applyFont="1" applyBorder="1" applyAlignment="1">
      <alignment horizontal="center" vertical="center" wrapText="1"/>
    </xf>
    <xf numFmtId="4" fontId="15" fillId="2" borderId="2" xfId="0" applyNumberFormat="1" applyFont="1" applyFill="1" applyBorder="1" applyAlignment="1">
      <alignment horizontal="left" vertical="justify" wrapText="1"/>
    </xf>
    <xf numFmtId="4" fontId="15" fillId="3" borderId="36" xfId="0" applyNumberFormat="1" applyFont="1" applyFill="1" applyBorder="1" applyAlignment="1">
      <alignment horizontal="left" vertical="justify" wrapText="1"/>
    </xf>
    <xf numFmtId="0" fontId="15" fillId="3" borderId="37" xfId="0" applyFont="1" applyFill="1" applyBorder="1" applyAlignment="1">
      <alignment horizontal="left" vertical="justify" wrapText="1"/>
    </xf>
    <xf numFmtId="4" fontId="14" fillId="4" borderId="0" xfId="0" applyNumberFormat="1" applyFont="1" applyFill="1" applyAlignment="1">
      <alignment horizontal="left" vertical="top" wrapText="1"/>
    </xf>
    <xf numFmtId="0" fontId="6" fillId="3" borderId="3" xfId="0" applyFont="1" applyFill="1" applyBorder="1" applyAlignment="1">
      <alignment horizontal="center" vertical="center"/>
    </xf>
    <xf numFmtId="166" fontId="14" fillId="0" borderId="41" xfId="2" applyNumberFormat="1" applyFont="1" applyBorder="1" applyAlignment="1">
      <alignment horizontal="center" vertical="center" wrapText="1"/>
    </xf>
    <xf numFmtId="4" fontId="7" fillId="11" borderId="11" xfId="2" applyNumberFormat="1" applyFont="1" applyFill="1" applyBorder="1" applyAlignment="1">
      <alignment horizontal="left" vertical="center" wrapText="1"/>
    </xf>
    <xf numFmtId="0" fontId="7" fillId="11" borderId="12" xfId="2" applyFont="1" applyFill="1" applyBorder="1" applyAlignment="1">
      <alignment horizontal="left" vertical="center" wrapText="1"/>
    </xf>
    <xf numFmtId="0" fontId="7" fillId="11" borderId="19" xfId="2" applyFont="1" applyFill="1" applyBorder="1" applyAlignment="1">
      <alignment horizontal="left" vertical="center" wrapText="1"/>
    </xf>
    <xf numFmtId="0" fontId="7" fillId="12" borderId="11" xfId="2" applyFont="1" applyFill="1" applyBorder="1" applyAlignment="1">
      <alignment horizontal="left" vertical="center" wrapText="1"/>
    </xf>
    <xf numFmtId="0" fontId="7" fillId="12" borderId="12" xfId="2" applyFont="1" applyFill="1" applyBorder="1" applyAlignment="1">
      <alignment horizontal="left" vertical="center" wrapText="1"/>
    </xf>
    <xf numFmtId="0" fontId="7" fillId="13" borderId="11" xfId="2" applyFont="1" applyFill="1" applyBorder="1" applyAlignment="1">
      <alignment horizontal="left" vertical="center"/>
    </xf>
    <xf numFmtId="0" fontId="7" fillId="13" borderId="12" xfId="2" applyFont="1" applyFill="1" applyBorder="1" applyAlignment="1">
      <alignment horizontal="left" vertical="center"/>
    </xf>
  </cellXfs>
  <cellStyles count="10">
    <cellStyle name="Millares" xfId="6" builtinId="3"/>
    <cellStyle name="Millares 2" xfId="7" xr:uid="{4FA0A76B-89CA-4E4B-A0C8-5C8680DB8102}"/>
    <cellStyle name="Moneda 2" xfId="5" xr:uid="{92A89415-FCFD-447C-A67A-A01A3C35277B}"/>
    <cellStyle name="Normal" xfId="0" builtinId="0"/>
    <cellStyle name="Normal 2" xfId="4" xr:uid="{B479F83C-6B5A-458E-9037-1BF4F50A243D}"/>
    <cellStyle name="Normal 4" xfId="2" xr:uid="{C4850480-6BCF-4515-BD67-F4D362FC286D}"/>
    <cellStyle name="Normal 5" xfId="1" xr:uid="{904B5C98-B36E-4729-BAFB-C35B6C735D72}"/>
    <cellStyle name="Porcentaje" xfId="9" builtinId="5"/>
    <cellStyle name="Porcentaje 2" xfId="3" xr:uid="{1B76E53C-E1C3-4586-98A4-E23A0EE5221D}"/>
    <cellStyle name="Porcentaje 3" xfId="8" xr:uid="{46498D5B-8D6B-49CE-8B36-0D11DD7A1BD6}"/>
  </cellStyles>
  <dxfs count="144">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ill>
        <patternFill>
          <bgColor rgb="FFFFFF00"/>
        </patternFill>
      </fill>
    </dxf>
    <dxf>
      <fill>
        <patternFill>
          <fgColor indexed="64"/>
          <bgColor rgb="FFFFFF00"/>
        </patternFill>
      </fill>
    </dxf>
    <dxf>
      <fill>
        <patternFill>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
      <font>
        <color rgb="FFFF0000"/>
      </font>
    </dxf>
    <dxf>
      <font>
        <color rgb="FFFF0000"/>
      </font>
    </dxf>
    <dxf>
      <font>
        <color rgb="FFFF0000"/>
      </font>
    </dxf>
    <dxf>
      <font>
        <color rgb="FFFF0000"/>
      </font>
    </dxf>
    <dxf>
      <font>
        <color rgb="FFFF0000"/>
      </font>
    </dxf>
    <dxf>
      <font>
        <color rgb="FFFF0000"/>
      </font>
    </dxf>
    <dxf>
      <fill>
        <patternFill>
          <fgColor indexed="64"/>
          <bgColor rgb="FFFFFF00"/>
        </patternFill>
      </fill>
    </dxf>
    <dxf>
      <fill>
        <patternFill>
          <fgColor indexed="64"/>
          <bgColor rgb="FFFFFF00"/>
        </patternFill>
      </fill>
    </dxf>
    <dxf>
      <fill>
        <patternFill>
          <bgColor rgb="FFFFFF00"/>
        </patternFill>
      </fill>
    </dxf>
    <dxf>
      <fill>
        <patternFill>
          <bgColor rgb="FFFFFF00"/>
        </patternFill>
      </fill>
    </dxf>
    <dxf>
      <fill>
        <patternFill>
          <bgColor rgb="FFFFFF00"/>
        </patternFill>
      </fill>
    </dxf>
    <dxf>
      <fill>
        <patternFill>
          <fgColor indexed="64"/>
          <bgColor rgb="FFFFFF00"/>
        </patternFill>
      </fill>
    </dxf>
    <dxf>
      <fill>
        <patternFill>
          <fgColor indexed="64"/>
          <bgColor rgb="FFFFFF00"/>
        </patternFill>
      </fill>
    </dxf>
    <dxf>
      <fill>
        <patternFill>
          <fgColor indexed="64"/>
          <bgColor rgb="FFFFFF00"/>
        </patternFill>
      </fill>
    </dxf>
  </dxfs>
  <tableStyles count="0" defaultTableStyle="TableStyleMedium2" defaultPivotStyle="PivotStyleLight16"/>
  <colors>
    <mruColors>
      <color rgb="FFEA1EC8"/>
      <color rgb="FFFF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285750</xdr:colOff>
      <xdr:row>7</xdr:row>
      <xdr:rowOff>76200</xdr:rowOff>
    </xdr:from>
    <xdr:to>
      <xdr:col>2</xdr:col>
      <xdr:colOff>552450</xdr:colOff>
      <xdr:row>7</xdr:row>
      <xdr:rowOff>276225</xdr:rowOff>
    </xdr:to>
    <xdr:grpSp>
      <xdr:nvGrpSpPr>
        <xdr:cNvPr id="2" name="Grupo 12">
          <a:extLst>
            <a:ext uri="{FF2B5EF4-FFF2-40B4-BE49-F238E27FC236}">
              <a16:creationId xmlns:a16="http://schemas.microsoft.com/office/drawing/2014/main" id="{BB408A2E-938A-418E-95B6-9B9881820222}"/>
            </a:ext>
          </a:extLst>
        </xdr:cNvPr>
        <xdr:cNvGrpSpPr>
          <a:grpSpLocks/>
        </xdr:cNvGrpSpPr>
      </xdr:nvGrpSpPr>
      <xdr:grpSpPr bwMode="auto">
        <a:xfrm>
          <a:off x="3762571" y="1812064"/>
          <a:ext cx="266700" cy="201930"/>
          <a:chOff x="-90887" y="13440"/>
          <a:chExt cx="358338" cy="97721"/>
        </a:xfrm>
      </xdr:grpSpPr>
      <xdr:sp macro="" textlink="">
        <xdr:nvSpPr>
          <xdr:cNvPr id="3" name="Rectángulo 2">
            <a:extLst>
              <a:ext uri="{FF2B5EF4-FFF2-40B4-BE49-F238E27FC236}">
                <a16:creationId xmlns:a16="http://schemas.microsoft.com/office/drawing/2014/main" id="{445137D2-FB05-D50A-A82F-6BF726D472F6}"/>
              </a:ext>
            </a:extLst>
          </xdr:cNvPr>
          <xdr:cNvSpPr/>
        </xdr:nvSpPr>
        <xdr:spPr>
          <a:xfrm>
            <a:off x="-90887" y="17199"/>
            <a:ext cx="276432" cy="93962"/>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sp macro="" textlink="">
        <xdr:nvSpPr>
          <xdr:cNvPr id="4" name="Triángulo isósceles 3">
            <a:extLst>
              <a:ext uri="{FF2B5EF4-FFF2-40B4-BE49-F238E27FC236}">
                <a16:creationId xmlns:a16="http://schemas.microsoft.com/office/drawing/2014/main" id="{BEA7F646-F941-4510-C5B5-326E5AD42CFE}"/>
              </a:ext>
            </a:extLst>
          </xdr:cNvPr>
          <xdr:cNvSpPr/>
        </xdr:nvSpPr>
        <xdr:spPr>
          <a:xfrm rot="16200000">
            <a:off x="159040" y="-1008"/>
            <a:ext cx="93962" cy="122859"/>
          </a:xfrm>
          <a:prstGeom prst="triangle">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grpSp>
    <xdr:clientData/>
  </xdr:twoCellAnchor>
  <xdr:twoCellAnchor>
    <xdr:from>
      <xdr:col>6</xdr:col>
      <xdr:colOff>358030</xdr:colOff>
      <xdr:row>7</xdr:row>
      <xdr:rowOff>99068</xdr:rowOff>
    </xdr:from>
    <xdr:to>
      <xdr:col>6</xdr:col>
      <xdr:colOff>512685</xdr:colOff>
      <xdr:row>7</xdr:row>
      <xdr:rowOff>256545</xdr:rowOff>
    </xdr:to>
    <xdr:sp macro="" textlink="">
      <xdr:nvSpPr>
        <xdr:cNvPr id="5" name="Rectángulo: esquinas redondeadas 4">
          <a:extLst>
            <a:ext uri="{FF2B5EF4-FFF2-40B4-BE49-F238E27FC236}">
              <a16:creationId xmlns:a16="http://schemas.microsoft.com/office/drawing/2014/main" id="{471DFF6D-CA37-4A65-B949-11878E60A766}"/>
            </a:ext>
          </a:extLst>
        </xdr:cNvPr>
        <xdr:cNvSpPr/>
      </xdr:nvSpPr>
      <xdr:spPr>
        <a:xfrm>
          <a:off x="6575950" y="1219208"/>
          <a:ext cx="154655" cy="157477"/>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clientData/>
  </xdr:twoCellAnchor>
  <xdr:twoCellAnchor>
    <xdr:from>
      <xdr:col>7</xdr:col>
      <xdr:colOff>384587</xdr:colOff>
      <xdr:row>7</xdr:row>
      <xdr:rowOff>105462</xdr:rowOff>
    </xdr:from>
    <xdr:to>
      <xdr:col>7</xdr:col>
      <xdr:colOff>511739</xdr:colOff>
      <xdr:row>7</xdr:row>
      <xdr:rowOff>251360</xdr:rowOff>
    </xdr:to>
    <xdr:sp macro="" textlink="">
      <xdr:nvSpPr>
        <xdr:cNvPr id="6" name="Rectángulo: esquinas redondeadas 5">
          <a:extLst>
            <a:ext uri="{FF2B5EF4-FFF2-40B4-BE49-F238E27FC236}">
              <a16:creationId xmlns:a16="http://schemas.microsoft.com/office/drawing/2014/main" id="{DCA700EE-2757-4F76-BD19-4AB4BAB67D96}"/>
            </a:ext>
          </a:extLst>
        </xdr:cNvPr>
        <xdr:cNvSpPr/>
      </xdr:nvSpPr>
      <xdr:spPr>
        <a:xfrm>
          <a:off x="7509287" y="1225602"/>
          <a:ext cx="127152" cy="145898"/>
        </a:xfrm>
        <a:prstGeom prst="roundRect">
          <a:avLst/>
        </a:prstGeom>
        <a:solidFill>
          <a:schemeClr val="bg1">
            <a:lumMod val="8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clientData/>
  </xdr:twoCellAnchor>
  <xdr:twoCellAnchor>
    <xdr:from>
      <xdr:col>8</xdr:col>
      <xdr:colOff>0</xdr:colOff>
      <xdr:row>7</xdr:row>
      <xdr:rowOff>98720</xdr:rowOff>
    </xdr:from>
    <xdr:to>
      <xdr:col>8</xdr:col>
      <xdr:colOff>0</xdr:colOff>
      <xdr:row>7</xdr:row>
      <xdr:rowOff>227128</xdr:rowOff>
    </xdr:to>
    <xdr:sp macro="" textlink="">
      <xdr:nvSpPr>
        <xdr:cNvPr id="7" name="Rectángulo: una sola esquina redondeada 6">
          <a:extLst>
            <a:ext uri="{FF2B5EF4-FFF2-40B4-BE49-F238E27FC236}">
              <a16:creationId xmlns:a16="http://schemas.microsoft.com/office/drawing/2014/main" id="{8091FBC8-90A6-4F9E-BE12-70ADB0B7A9E8}"/>
            </a:ext>
          </a:extLst>
        </xdr:cNvPr>
        <xdr:cNvSpPr/>
      </xdr:nvSpPr>
      <xdr:spPr>
        <a:xfrm rot="5400000">
          <a:off x="7967276" y="1283064"/>
          <a:ext cx="128408" cy="0"/>
        </a:xfrm>
        <a:prstGeom prst="round1Rect">
          <a:avLst/>
        </a:prstGeom>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ca-ES"/>
        </a:p>
      </xdr:txBody>
    </xdr:sp>
    <xdr:clientData/>
  </xdr:twoCellAnchor>
  <xdr:twoCellAnchor>
    <xdr:from>
      <xdr:col>9</xdr:col>
      <xdr:colOff>111</xdr:colOff>
      <xdr:row>31</xdr:row>
      <xdr:rowOff>1474</xdr:rowOff>
    </xdr:from>
    <xdr:to>
      <xdr:col>9</xdr:col>
      <xdr:colOff>111</xdr:colOff>
      <xdr:row>32</xdr:row>
      <xdr:rowOff>1795</xdr:rowOff>
    </xdr:to>
    <xdr:sp macro="" textlink="">
      <xdr:nvSpPr>
        <xdr:cNvPr id="8" name="Elipse 7">
          <a:extLst>
            <a:ext uri="{FF2B5EF4-FFF2-40B4-BE49-F238E27FC236}">
              <a16:creationId xmlns:a16="http://schemas.microsoft.com/office/drawing/2014/main" id="{39BB1C0B-0247-490B-A482-0FAFA880D823}"/>
            </a:ext>
          </a:extLst>
        </xdr:cNvPr>
        <xdr:cNvSpPr/>
      </xdr:nvSpPr>
      <xdr:spPr bwMode="auto">
        <a:xfrm>
          <a:off x="8031591" y="7126174"/>
          <a:ext cx="0" cy="183201"/>
        </a:xfrm>
        <a:prstGeom prst="ellipse">
          <a:avLst/>
        </a:prstGeom>
        <a:no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clientData/>
  </xdr:twoCellAnchor>
  <xdr:twoCellAnchor>
    <xdr:from>
      <xdr:col>4</xdr:col>
      <xdr:colOff>155649</xdr:colOff>
      <xdr:row>7</xdr:row>
      <xdr:rowOff>183892</xdr:rowOff>
    </xdr:from>
    <xdr:to>
      <xdr:col>4</xdr:col>
      <xdr:colOff>561612</xdr:colOff>
      <xdr:row>7</xdr:row>
      <xdr:rowOff>183892</xdr:rowOff>
    </xdr:to>
    <xdr:cxnSp macro="">
      <xdr:nvCxnSpPr>
        <xdr:cNvPr id="9" name="Conector recto 8">
          <a:extLst>
            <a:ext uri="{FF2B5EF4-FFF2-40B4-BE49-F238E27FC236}">
              <a16:creationId xmlns:a16="http://schemas.microsoft.com/office/drawing/2014/main" id="{38FDEDFD-0A51-42F7-BF6D-68CC0B953F8A}"/>
            </a:ext>
          </a:extLst>
        </xdr:cNvPr>
        <xdr:cNvCxnSpPr/>
      </xdr:nvCxnSpPr>
      <xdr:spPr>
        <a:xfrm>
          <a:off x="5565849" y="1304032"/>
          <a:ext cx="405963" cy="0"/>
        </a:xfrm>
        <a:prstGeom prst="line">
          <a:avLst/>
        </a:prstGeom>
        <a:ln w="38100">
          <a:solidFill>
            <a:schemeClr val="accent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256152</xdr:colOff>
      <xdr:row>7</xdr:row>
      <xdr:rowOff>41861</xdr:rowOff>
    </xdr:from>
    <xdr:to>
      <xdr:col>9</xdr:col>
      <xdr:colOff>426757</xdr:colOff>
      <xdr:row>7</xdr:row>
      <xdr:rowOff>298472</xdr:rowOff>
    </xdr:to>
    <xdr:sp macro="" textlink="">
      <xdr:nvSpPr>
        <xdr:cNvPr id="10" name="Cubo 9">
          <a:extLst>
            <a:ext uri="{FF2B5EF4-FFF2-40B4-BE49-F238E27FC236}">
              <a16:creationId xmlns:a16="http://schemas.microsoft.com/office/drawing/2014/main" id="{74074CD6-ADCC-4CE4-9B04-EC67052FFED9}"/>
            </a:ext>
          </a:extLst>
        </xdr:cNvPr>
        <xdr:cNvSpPr/>
      </xdr:nvSpPr>
      <xdr:spPr>
        <a:xfrm flipH="1">
          <a:off x="8287632" y="1162001"/>
          <a:ext cx="170605" cy="256611"/>
        </a:xfrm>
        <a:prstGeom prst="cube">
          <a:avLst>
            <a:gd name="adj" fmla="val 24011"/>
          </a:avLst>
        </a:prstGeom>
        <a:solidFill>
          <a:schemeClr val="bg1">
            <a:lumMod val="85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clientData/>
  </xdr:twoCellAnchor>
  <xdr:twoCellAnchor>
    <xdr:from>
      <xdr:col>3</xdr:col>
      <xdr:colOff>315222</xdr:colOff>
      <xdr:row>7</xdr:row>
      <xdr:rowOff>43123</xdr:rowOff>
    </xdr:from>
    <xdr:to>
      <xdr:col>3</xdr:col>
      <xdr:colOff>391001</xdr:colOff>
      <xdr:row>7</xdr:row>
      <xdr:rowOff>303436</xdr:rowOff>
    </xdr:to>
    <xdr:sp macro="" textlink="">
      <xdr:nvSpPr>
        <xdr:cNvPr id="11" name="Rectángulo 10">
          <a:extLst>
            <a:ext uri="{FF2B5EF4-FFF2-40B4-BE49-F238E27FC236}">
              <a16:creationId xmlns:a16="http://schemas.microsoft.com/office/drawing/2014/main" id="{66C3A070-D0DF-4470-AF61-75ED74FDF502}"/>
            </a:ext>
          </a:extLst>
        </xdr:cNvPr>
        <xdr:cNvSpPr/>
      </xdr:nvSpPr>
      <xdr:spPr>
        <a:xfrm>
          <a:off x="4833882" y="1163263"/>
          <a:ext cx="75779" cy="260313"/>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clientData/>
  </xdr:twoCellAnchor>
  <xdr:twoCellAnchor>
    <xdr:from>
      <xdr:col>5</xdr:col>
      <xdr:colOff>0</xdr:colOff>
      <xdr:row>7</xdr:row>
      <xdr:rowOff>103362</xdr:rowOff>
    </xdr:from>
    <xdr:to>
      <xdr:col>5</xdr:col>
      <xdr:colOff>0</xdr:colOff>
      <xdr:row>7</xdr:row>
      <xdr:rowOff>251839</xdr:rowOff>
    </xdr:to>
    <xdr:sp macro="" textlink="">
      <xdr:nvSpPr>
        <xdr:cNvPr id="12" name="Rectángulo: esquinas redondeadas 11">
          <a:extLst>
            <a:ext uri="{FF2B5EF4-FFF2-40B4-BE49-F238E27FC236}">
              <a16:creationId xmlns:a16="http://schemas.microsoft.com/office/drawing/2014/main" id="{B56A2995-0452-44B7-A38F-FE6164DD3AB5}"/>
            </a:ext>
          </a:extLst>
        </xdr:cNvPr>
        <xdr:cNvSpPr/>
      </xdr:nvSpPr>
      <xdr:spPr>
        <a:xfrm>
          <a:off x="6217920" y="1223502"/>
          <a:ext cx="0" cy="148477"/>
        </a:xfrm>
        <a:prstGeom prst="roundRect">
          <a:avLst/>
        </a:prstGeom>
        <a:ln/>
      </xdr:spPr>
      <xdr:style>
        <a:lnRef idx="2">
          <a:schemeClr val="accent4">
            <a:shade val="50000"/>
          </a:schemeClr>
        </a:lnRef>
        <a:fillRef idx="1">
          <a:schemeClr val="accent4"/>
        </a:fillRef>
        <a:effectRef idx="0">
          <a:schemeClr val="accent4"/>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ES"/>
        </a:p>
      </xdr:txBody>
    </xdr:sp>
    <xdr:clientData/>
  </xdr:twoCellAnchor>
  <xdr:twoCellAnchor>
    <xdr:from>
      <xdr:col>10</xdr:col>
      <xdr:colOff>60284</xdr:colOff>
      <xdr:row>7</xdr:row>
      <xdr:rowOff>172233</xdr:rowOff>
    </xdr:from>
    <xdr:to>
      <xdr:col>10</xdr:col>
      <xdr:colOff>735330</xdr:colOff>
      <xdr:row>7</xdr:row>
      <xdr:rowOff>179070</xdr:rowOff>
    </xdr:to>
    <xdr:cxnSp macro="">
      <xdr:nvCxnSpPr>
        <xdr:cNvPr id="13" name="Conector recto 36">
          <a:extLst>
            <a:ext uri="{FF2B5EF4-FFF2-40B4-BE49-F238E27FC236}">
              <a16:creationId xmlns:a16="http://schemas.microsoft.com/office/drawing/2014/main" id="{95B206A1-297B-4004-A4EC-501D634DE487}"/>
            </a:ext>
          </a:extLst>
        </xdr:cNvPr>
        <xdr:cNvCxnSpPr/>
      </xdr:nvCxnSpPr>
      <xdr:spPr>
        <a:xfrm>
          <a:off x="8004134" y="1629558"/>
          <a:ext cx="675046" cy="6837"/>
        </a:xfrm>
        <a:prstGeom prst="line">
          <a:avLst/>
        </a:prstGeom>
        <a:ln w="38100">
          <a:solidFill>
            <a:srgbClr val="EA1EC8"/>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76200</xdr:colOff>
      <xdr:row>7</xdr:row>
      <xdr:rowOff>180975</xdr:rowOff>
    </xdr:from>
    <xdr:to>
      <xdr:col>11</xdr:col>
      <xdr:colOff>758866</xdr:colOff>
      <xdr:row>7</xdr:row>
      <xdr:rowOff>191622</xdr:rowOff>
    </xdr:to>
    <xdr:cxnSp macro="">
      <xdr:nvCxnSpPr>
        <xdr:cNvPr id="15" name="Conector recto 36">
          <a:extLst>
            <a:ext uri="{FF2B5EF4-FFF2-40B4-BE49-F238E27FC236}">
              <a16:creationId xmlns:a16="http://schemas.microsoft.com/office/drawing/2014/main" id="{F10E06B6-5C91-4840-AE36-774B101BB716}"/>
            </a:ext>
          </a:extLst>
        </xdr:cNvPr>
        <xdr:cNvCxnSpPr/>
      </xdr:nvCxnSpPr>
      <xdr:spPr>
        <a:xfrm>
          <a:off x="8829675" y="1638300"/>
          <a:ext cx="682666" cy="10647"/>
        </a:xfrm>
        <a:prstGeom prst="line">
          <a:avLst/>
        </a:prstGeom>
        <a:ln w="38100">
          <a:solidFill>
            <a:srgbClr val="EA1EC8"/>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037F7-6BEA-40AF-BCA4-CF155BF8D5AD}">
  <sheetPr>
    <pageSetUpPr fitToPage="1"/>
  </sheetPr>
  <dimension ref="A1:M21"/>
  <sheetViews>
    <sheetView showGridLines="0" showRuler="0" view="pageBreakPreview" topLeftCell="A32" zoomScale="107" zoomScaleNormal="100" zoomScaleSheetLayoutView="107" zoomScalePageLayoutView="85" workbookViewId="0">
      <selection activeCell="M2" sqref="M2"/>
    </sheetView>
  </sheetViews>
  <sheetFormatPr baseColWidth="10" defaultColWidth="0" defaultRowHeight="13.8" x14ac:dyDescent="0.25"/>
  <cols>
    <col min="1" max="1" width="12.21875" style="79" customWidth="1"/>
    <col min="2" max="2" width="38.5546875" style="80" customWidth="1"/>
    <col min="3" max="3" width="15.109375" style="80" customWidth="1"/>
    <col min="4" max="4" width="13" style="80" customWidth="1"/>
    <col min="5" max="5" width="11.77734375" style="80" customWidth="1"/>
    <col min="6" max="6" width="11.77734375" style="80" hidden="1" customWidth="1"/>
    <col min="7" max="7" width="13.21875" style="80" customWidth="1"/>
    <col min="8" max="8" width="13.21875" style="80" hidden="1" customWidth="1"/>
    <col min="9" max="9" width="11.77734375" style="80" hidden="1" customWidth="1"/>
    <col min="10" max="12" width="11.77734375" style="80" customWidth="1"/>
    <col min="13" max="13" width="46.44140625" style="80" customWidth="1"/>
    <col min="14" max="16384" width="8.77734375" style="79" hidden="1"/>
  </cols>
  <sheetData>
    <row r="1" spans="1:13" x14ac:dyDescent="0.25">
      <c r="C1" s="81"/>
    </row>
    <row r="2" spans="1:13" ht="15.6" x14ac:dyDescent="0.25">
      <c r="A2" s="202" t="s">
        <v>227</v>
      </c>
      <c r="C2" s="81"/>
    </row>
    <row r="3" spans="1:13" ht="9" customHeight="1" x14ac:dyDescent="0.25">
      <c r="A3" s="82"/>
      <c r="C3" s="81"/>
    </row>
    <row r="4" spans="1:13" ht="15.6" customHeight="1" x14ac:dyDescent="0.25">
      <c r="A4" s="279" t="s">
        <v>368</v>
      </c>
      <c r="B4" s="279"/>
      <c r="C4" s="279"/>
      <c r="D4" s="279"/>
      <c r="E4" s="279"/>
      <c r="F4" s="279"/>
      <c r="G4" s="279"/>
      <c r="H4" s="279"/>
      <c r="I4" s="279"/>
      <c r="J4" s="279"/>
      <c r="K4" s="279"/>
      <c r="L4" s="279"/>
    </row>
    <row r="5" spans="1:13" ht="14.4" customHeight="1" x14ac:dyDescent="0.25">
      <c r="A5" s="279"/>
      <c r="B5" s="279"/>
      <c r="C5" s="279"/>
      <c r="D5" s="279"/>
      <c r="E5" s="279"/>
      <c r="F5" s="279"/>
      <c r="G5" s="279"/>
      <c r="H5" s="279"/>
      <c r="I5" s="279"/>
      <c r="J5" s="279"/>
      <c r="K5" s="279"/>
      <c r="L5" s="279"/>
    </row>
    <row r="6" spans="1:13" ht="14.4" customHeight="1" x14ac:dyDescent="0.25">
      <c r="A6" s="201"/>
      <c r="B6" s="201"/>
      <c r="C6" s="201"/>
      <c r="D6" s="201"/>
      <c r="E6" s="201"/>
      <c r="F6" s="201"/>
      <c r="G6" s="201"/>
      <c r="H6" s="201"/>
      <c r="I6" s="201"/>
      <c r="J6" s="201"/>
      <c r="K6" s="201"/>
      <c r="L6" s="201"/>
    </row>
    <row r="7" spans="1:13" ht="55.2" x14ac:dyDescent="0.25">
      <c r="A7" s="205" t="s">
        <v>215</v>
      </c>
      <c r="B7" s="206" t="s">
        <v>216</v>
      </c>
      <c r="C7" s="205" t="s">
        <v>217</v>
      </c>
      <c r="D7" s="205" t="s">
        <v>218</v>
      </c>
      <c r="E7" s="205" t="s">
        <v>219</v>
      </c>
      <c r="F7" s="205" t="s">
        <v>220</v>
      </c>
      <c r="G7" s="205" t="s">
        <v>221</v>
      </c>
      <c r="H7" s="205" t="s">
        <v>222</v>
      </c>
      <c r="I7" s="205" t="s">
        <v>223</v>
      </c>
      <c r="J7" s="205" t="s">
        <v>224</v>
      </c>
      <c r="K7" s="205" t="s">
        <v>225</v>
      </c>
      <c r="L7" s="207" t="s">
        <v>226</v>
      </c>
    </row>
    <row r="8" spans="1:13" ht="33" customHeight="1" x14ac:dyDescent="0.25">
      <c r="A8" s="208"/>
      <c r="B8" s="83"/>
      <c r="C8" s="84"/>
      <c r="D8" s="84"/>
      <c r="E8" s="84"/>
      <c r="F8" s="84"/>
      <c r="G8" s="84"/>
      <c r="H8" s="84"/>
      <c r="I8" s="84"/>
      <c r="J8" s="84"/>
      <c r="K8" s="84"/>
      <c r="L8" s="209"/>
    </row>
    <row r="9" spans="1:13" s="32" customFormat="1" ht="28.95" customHeight="1" x14ac:dyDescent="0.3">
      <c r="A9" s="210" t="s">
        <v>192</v>
      </c>
      <c r="B9" s="94" t="s">
        <v>228</v>
      </c>
      <c r="C9" s="50">
        <v>1</v>
      </c>
      <c r="D9" s="50" t="s">
        <v>302</v>
      </c>
      <c r="E9" s="50">
        <v>10</v>
      </c>
      <c r="F9" s="50"/>
      <c r="G9" s="50">
        <v>1</v>
      </c>
      <c r="H9" s="50"/>
      <c r="I9" s="50">
        <v>1</v>
      </c>
      <c r="J9" s="50">
        <v>1</v>
      </c>
      <c r="K9" s="50" t="s">
        <v>302</v>
      </c>
      <c r="L9" s="50">
        <v>70</v>
      </c>
      <c r="M9" s="85"/>
    </row>
    <row r="10" spans="1:13" s="32" customFormat="1" ht="28.95" customHeight="1" x14ac:dyDescent="0.3">
      <c r="A10" s="210" t="s">
        <v>197</v>
      </c>
      <c r="B10" s="95" t="s">
        <v>229</v>
      </c>
      <c r="C10" s="50">
        <v>1</v>
      </c>
      <c r="D10" s="50" t="s">
        <v>302</v>
      </c>
      <c r="E10" s="50">
        <v>32</v>
      </c>
      <c r="F10" s="50"/>
      <c r="G10" s="50">
        <v>1</v>
      </c>
      <c r="H10" s="50"/>
      <c r="I10" s="50">
        <v>1</v>
      </c>
      <c r="J10" s="50">
        <v>1</v>
      </c>
      <c r="K10" s="50">
        <v>60</v>
      </c>
      <c r="L10" s="50" t="s">
        <v>302</v>
      </c>
      <c r="M10" s="85"/>
    </row>
    <row r="11" spans="1:13" s="32" customFormat="1" ht="28.95" customHeight="1" x14ac:dyDescent="0.3">
      <c r="A11" s="210" t="s">
        <v>198</v>
      </c>
      <c r="B11" s="95" t="s">
        <v>230</v>
      </c>
      <c r="C11" s="50">
        <v>1</v>
      </c>
      <c r="D11" s="50">
        <v>1</v>
      </c>
      <c r="E11" s="50">
        <v>15</v>
      </c>
      <c r="F11" s="50"/>
      <c r="G11" s="50">
        <v>2</v>
      </c>
      <c r="H11" s="50"/>
      <c r="I11" s="50">
        <v>1</v>
      </c>
      <c r="J11" s="50">
        <v>1</v>
      </c>
      <c r="K11" s="50">
        <v>100</v>
      </c>
      <c r="L11" s="50" t="s">
        <v>302</v>
      </c>
      <c r="M11" s="85"/>
    </row>
    <row r="12" spans="1:13" s="32" customFormat="1" ht="28.95" customHeight="1" x14ac:dyDescent="0.3">
      <c r="A12" s="211" t="s">
        <v>199</v>
      </c>
      <c r="B12" s="96" t="s">
        <v>231</v>
      </c>
      <c r="C12" s="86">
        <v>1</v>
      </c>
      <c r="D12" s="86">
        <v>1</v>
      </c>
      <c r="E12" s="86">
        <v>0</v>
      </c>
      <c r="F12" s="86"/>
      <c r="G12" s="86" t="s">
        <v>302</v>
      </c>
      <c r="H12" s="86"/>
      <c r="I12" s="86">
        <v>1</v>
      </c>
      <c r="J12" s="86" t="s">
        <v>302</v>
      </c>
      <c r="K12" s="86" t="s">
        <v>302</v>
      </c>
      <c r="L12" s="86">
        <v>15</v>
      </c>
      <c r="M12" s="85"/>
    </row>
    <row r="13" spans="1:13" s="32" customFormat="1" ht="28.95" customHeight="1" x14ac:dyDescent="0.3">
      <c r="A13" s="211" t="s">
        <v>277</v>
      </c>
      <c r="B13" s="94" t="s">
        <v>282</v>
      </c>
      <c r="C13" s="50">
        <v>1</v>
      </c>
      <c r="D13" s="50">
        <v>1</v>
      </c>
      <c r="E13" s="50">
        <v>10</v>
      </c>
      <c r="F13" s="50"/>
      <c r="G13" s="50">
        <v>1</v>
      </c>
      <c r="H13" s="50"/>
      <c r="I13" s="50">
        <v>1</v>
      </c>
      <c r="J13" s="50">
        <v>1</v>
      </c>
      <c r="K13" s="50">
        <v>200</v>
      </c>
      <c r="L13" s="50" t="s">
        <v>302</v>
      </c>
      <c r="M13" s="85"/>
    </row>
    <row r="14" spans="1:13" s="32" customFormat="1" ht="28.95" customHeight="1" x14ac:dyDescent="0.3">
      <c r="A14" s="211" t="s">
        <v>278</v>
      </c>
      <c r="B14" s="95" t="s">
        <v>283</v>
      </c>
      <c r="C14" s="50">
        <v>2</v>
      </c>
      <c r="D14" s="50">
        <v>2</v>
      </c>
      <c r="E14" s="50">
        <v>40</v>
      </c>
      <c r="F14" s="50"/>
      <c r="G14" s="50">
        <v>1</v>
      </c>
      <c r="H14" s="50"/>
      <c r="I14" s="50">
        <v>1</v>
      </c>
      <c r="J14" s="50">
        <v>1</v>
      </c>
      <c r="K14" s="50">
        <v>330</v>
      </c>
      <c r="L14" s="50" t="s">
        <v>302</v>
      </c>
      <c r="M14" s="85"/>
    </row>
    <row r="15" spans="1:13" s="32" customFormat="1" ht="28.95" customHeight="1" x14ac:dyDescent="0.3">
      <c r="A15" s="211" t="s">
        <v>279</v>
      </c>
      <c r="B15" s="95" t="s">
        <v>284</v>
      </c>
      <c r="C15" s="50">
        <v>1</v>
      </c>
      <c r="D15" s="50">
        <v>1</v>
      </c>
      <c r="E15" s="50">
        <v>23</v>
      </c>
      <c r="F15" s="50"/>
      <c r="G15" s="50">
        <v>1</v>
      </c>
      <c r="H15" s="50"/>
      <c r="I15" s="50">
        <v>1</v>
      </c>
      <c r="J15" s="50">
        <v>1</v>
      </c>
      <c r="K15" s="50">
        <v>90</v>
      </c>
      <c r="L15" s="50" t="s">
        <v>302</v>
      </c>
      <c r="M15" s="85"/>
    </row>
    <row r="16" spans="1:13" s="32" customFormat="1" ht="28.95" customHeight="1" x14ac:dyDescent="0.3">
      <c r="A16" s="211" t="s">
        <v>280</v>
      </c>
      <c r="B16" s="96" t="s">
        <v>285</v>
      </c>
      <c r="C16" s="86">
        <v>1</v>
      </c>
      <c r="D16" s="86">
        <v>1</v>
      </c>
      <c r="E16" s="86">
        <v>8</v>
      </c>
      <c r="F16" s="86"/>
      <c r="G16" s="86">
        <v>1</v>
      </c>
      <c r="H16" s="86"/>
      <c r="I16" s="86">
        <v>1</v>
      </c>
      <c r="J16" s="86">
        <v>1</v>
      </c>
      <c r="K16" s="86">
        <v>180</v>
      </c>
      <c r="L16" s="86" t="s">
        <v>302</v>
      </c>
      <c r="M16" s="85"/>
    </row>
    <row r="17" spans="1:13" s="32" customFormat="1" ht="28.95" customHeight="1" x14ac:dyDescent="0.3">
      <c r="A17" s="210" t="s">
        <v>281</v>
      </c>
      <c r="B17" s="95" t="s">
        <v>286</v>
      </c>
      <c r="C17" s="50">
        <v>1</v>
      </c>
      <c r="D17" s="50">
        <v>1</v>
      </c>
      <c r="E17" s="50">
        <v>8</v>
      </c>
      <c r="F17" s="50"/>
      <c r="G17" s="50">
        <v>1</v>
      </c>
      <c r="H17" s="50"/>
      <c r="I17" s="50">
        <v>1</v>
      </c>
      <c r="J17" s="50">
        <v>1</v>
      </c>
      <c r="K17" s="50">
        <v>30</v>
      </c>
      <c r="L17" s="50" t="s">
        <v>302</v>
      </c>
      <c r="M17" s="85"/>
    </row>
    <row r="18" spans="1:13" s="13" customFormat="1" ht="6.6" customHeight="1" thickBot="1" x14ac:dyDescent="0.35">
      <c r="A18" s="203"/>
      <c r="B18" s="204"/>
      <c r="C18" s="14"/>
      <c r="D18" s="14"/>
      <c r="E18" s="14"/>
      <c r="F18" s="14"/>
      <c r="G18" s="14"/>
      <c r="H18" s="14"/>
      <c r="I18" s="14"/>
      <c r="J18" s="14"/>
      <c r="K18" s="14"/>
      <c r="L18" s="14"/>
      <c r="M18" s="14"/>
    </row>
    <row r="19" spans="1:13" s="32" customFormat="1" ht="28.95" customHeight="1" thickBot="1" x14ac:dyDescent="0.35">
      <c r="A19" s="87"/>
      <c r="B19" s="88"/>
      <c r="C19" s="89">
        <f>SUM(C9:C17)</f>
        <v>10</v>
      </c>
      <c r="D19" s="90">
        <f t="shared" ref="D19:L19" si="0">SUM(D9:D17)</f>
        <v>8</v>
      </c>
      <c r="E19" s="91">
        <f t="shared" si="0"/>
        <v>146</v>
      </c>
      <c r="F19" s="91">
        <f t="shared" si="0"/>
        <v>0</v>
      </c>
      <c r="G19" s="91">
        <f t="shared" si="0"/>
        <v>9</v>
      </c>
      <c r="H19" s="91">
        <f t="shared" si="0"/>
        <v>0</v>
      </c>
      <c r="I19" s="91">
        <f t="shared" si="0"/>
        <v>9</v>
      </c>
      <c r="J19" s="91">
        <f t="shared" si="0"/>
        <v>8</v>
      </c>
      <c r="K19" s="91">
        <f t="shared" si="0"/>
        <v>990</v>
      </c>
      <c r="L19" s="92">
        <f t="shared" si="0"/>
        <v>85</v>
      </c>
      <c r="M19" s="85"/>
    </row>
    <row r="20" spans="1:13" s="32" customFormat="1" ht="28.95" customHeight="1" x14ac:dyDescent="0.3">
      <c r="A20" s="87"/>
      <c r="B20" s="88"/>
      <c r="C20" s="88"/>
      <c r="D20" s="88"/>
      <c r="E20" s="87"/>
      <c r="F20" s="87"/>
      <c r="G20" s="88"/>
      <c r="H20" s="88"/>
      <c r="I20" s="88"/>
      <c r="J20" s="88"/>
      <c r="K20" s="88"/>
      <c r="L20" s="88"/>
      <c r="M20" s="88"/>
    </row>
    <row r="21" spans="1:13" s="87" customFormat="1" ht="28.95" customHeight="1" x14ac:dyDescent="0.25">
      <c r="A21" s="79"/>
      <c r="B21" s="93"/>
      <c r="C21" s="80"/>
      <c r="D21" s="80"/>
      <c r="E21" s="80"/>
      <c r="F21" s="80"/>
      <c r="G21" s="80"/>
      <c r="H21" s="80"/>
      <c r="I21" s="80"/>
      <c r="J21" s="80"/>
      <c r="K21" s="80"/>
      <c r="L21" s="88"/>
      <c r="M21" s="88"/>
    </row>
  </sheetData>
  <mergeCells count="1">
    <mergeCell ref="A4:L5"/>
  </mergeCells>
  <phoneticPr fontId="3" type="noConversion"/>
  <pageMargins left="0.70866141732283472" right="0.70866141732283472" top="0.74803149606299213" bottom="0.74803149606299213" header="0.31496062992125984" footer="0.31496062992125984"/>
  <pageSetup paperSize="9" scale="94" orientation="landscape" horizontalDpi="1200" verticalDpi="1200" r:id="rId1"/>
  <headerFooter>
    <oddHeader>&amp;L&amp;G&amp;R&amp;G</oddHeader>
    <oddFooter>&amp;L&amp;G&amp;CPROJECTE EXECUTIU D’IMPLEMENTACIÓ D’UN SISTEMA DE REGULACIÓ DE TRÀNSIT MITJANÇANT
 CÀMERES ALS BARRIS DEL GÒTIC I CASC ANTIC DEL DISTRICTE DE CIUTAT VELLA&amp;R&amp;"Arial,Normal"&amp;9 3 de &amp;N</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DB411-B2C4-4CA8-B2BA-7C10DE93CC67}">
  <sheetPr>
    <tabColor theme="9" tint="0.39997558519241921"/>
    <pageSetUpPr fitToPage="1"/>
  </sheetPr>
  <dimension ref="A1:E274"/>
  <sheetViews>
    <sheetView showGridLines="0" zoomScaleNormal="100" zoomScaleSheetLayoutView="100" workbookViewId="0">
      <pane ySplit="3" topLeftCell="A101" activePane="bottomLeft" state="frozen"/>
      <selection pane="bottomLeft" activeCell="F1" sqref="F1:P1048576"/>
    </sheetView>
  </sheetViews>
  <sheetFormatPr baseColWidth="10" defaultColWidth="11.5546875" defaultRowHeight="13.8" zeroHeight="1" x14ac:dyDescent="0.25"/>
  <cols>
    <col min="1" max="1" width="3.21875" style="35" customWidth="1"/>
    <col min="2" max="2" width="7.33203125" style="14" customWidth="1"/>
    <col min="3" max="3" width="4.5546875" style="14" bestFit="1" customWidth="1"/>
    <col min="4" max="4" width="83" style="73" customWidth="1"/>
    <col min="5" max="5" width="14.33203125" style="24" customWidth="1"/>
    <col min="6" max="16384" width="11.5546875" style="35"/>
  </cols>
  <sheetData>
    <row r="1" spans="1:5" ht="26.4" customHeight="1" x14ac:dyDescent="0.25">
      <c r="B1" s="280" t="s">
        <v>385</v>
      </c>
      <c r="C1" s="280"/>
      <c r="D1" s="280"/>
    </row>
    <row r="2" spans="1:5" x14ac:dyDescent="0.25"/>
    <row r="3" spans="1:5" ht="17.399999999999999" customHeight="1" x14ac:dyDescent="0.25">
      <c r="B3" s="276" t="s">
        <v>0</v>
      </c>
      <c r="C3" s="276" t="s">
        <v>1</v>
      </c>
      <c r="D3" s="277" t="s">
        <v>2</v>
      </c>
      <c r="E3" s="278" t="s">
        <v>3</v>
      </c>
    </row>
    <row r="4" spans="1:5" ht="9.6" customHeight="1" x14ac:dyDescent="0.25">
      <c r="B4" s="39"/>
      <c r="C4" s="39"/>
      <c r="D4" s="40"/>
      <c r="E4" s="41"/>
    </row>
    <row r="5" spans="1:5" s="42" customFormat="1" x14ac:dyDescent="0.3">
      <c r="A5" s="36"/>
      <c r="B5" s="281" t="s">
        <v>259</v>
      </c>
      <c r="C5" s="282"/>
      <c r="D5" s="282"/>
      <c r="E5" s="283"/>
    </row>
    <row r="6" spans="1:5" s="43" customFormat="1" ht="69" x14ac:dyDescent="0.25">
      <c r="B6" s="11" t="s">
        <v>10</v>
      </c>
      <c r="C6" s="44" t="s">
        <v>11</v>
      </c>
      <c r="D6" s="217" t="s">
        <v>12</v>
      </c>
      <c r="E6" s="46">
        <v>6405.04</v>
      </c>
    </row>
    <row r="7" spans="1:5" s="43" customFormat="1" ht="69" x14ac:dyDescent="0.25">
      <c r="B7" s="11" t="s">
        <v>13</v>
      </c>
      <c r="C7" s="44" t="s">
        <v>11</v>
      </c>
      <c r="D7" s="217" t="s">
        <v>14</v>
      </c>
      <c r="E7" s="46">
        <v>307.27</v>
      </c>
    </row>
    <row r="8" spans="1:5" ht="55.2" x14ac:dyDescent="0.25">
      <c r="B8" s="47" t="s">
        <v>15</v>
      </c>
      <c r="C8" s="21" t="s">
        <v>11</v>
      </c>
      <c r="D8" s="217" t="s">
        <v>299</v>
      </c>
      <c r="E8" s="49">
        <v>930.46</v>
      </c>
    </row>
    <row r="9" spans="1:5" ht="27.6" x14ac:dyDescent="0.25">
      <c r="B9" s="1" t="s">
        <v>16</v>
      </c>
      <c r="C9" s="21" t="s">
        <v>11</v>
      </c>
      <c r="D9" s="217" t="s">
        <v>17</v>
      </c>
      <c r="E9" s="49">
        <v>160.12</v>
      </c>
    </row>
    <row r="10" spans="1:5" ht="27.6" x14ac:dyDescent="0.25">
      <c r="B10" s="47" t="s">
        <v>18</v>
      </c>
      <c r="C10" s="21" t="s">
        <v>11</v>
      </c>
      <c r="D10" s="217" t="s">
        <v>274</v>
      </c>
      <c r="E10" s="49">
        <v>138.47999999999999</v>
      </c>
    </row>
    <row r="11" spans="1:5" ht="27.6" x14ac:dyDescent="0.25">
      <c r="B11" s="47" t="s">
        <v>19</v>
      </c>
      <c r="C11" s="21" t="s">
        <v>11</v>
      </c>
      <c r="D11" s="217" t="s">
        <v>273</v>
      </c>
      <c r="E11" s="49">
        <v>30.29</v>
      </c>
    </row>
    <row r="12" spans="1:5" ht="27.6" x14ac:dyDescent="0.25">
      <c r="B12" s="47" t="s">
        <v>20</v>
      </c>
      <c r="C12" s="21" t="s">
        <v>11</v>
      </c>
      <c r="D12" s="217" t="s">
        <v>300</v>
      </c>
      <c r="E12" s="49">
        <v>46.74</v>
      </c>
    </row>
    <row r="13" spans="1:5" ht="27.6" x14ac:dyDescent="0.25">
      <c r="B13" s="47" t="s">
        <v>21</v>
      </c>
      <c r="C13" s="21" t="s">
        <v>11</v>
      </c>
      <c r="D13" s="217" t="s">
        <v>301</v>
      </c>
      <c r="E13" s="49">
        <v>12.12</v>
      </c>
    </row>
    <row r="14" spans="1:5" ht="41.4" x14ac:dyDescent="0.25">
      <c r="B14" s="47" t="s">
        <v>22</v>
      </c>
      <c r="C14" s="21" t="s">
        <v>11</v>
      </c>
      <c r="D14" s="217" t="s">
        <v>23</v>
      </c>
      <c r="E14" s="49">
        <v>294.27999999999997</v>
      </c>
    </row>
    <row r="15" spans="1:5" ht="41.4" x14ac:dyDescent="0.25">
      <c r="B15" s="47" t="s">
        <v>24</v>
      </c>
      <c r="C15" s="21" t="s">
        <v>11</v>
      </c>
      <c r="D15" s="217" t="s">
        <v>25</v>
      </c>
      <c r="E15" s="49">
        <v>43.28</v>
      </c>
    </row>
    <row r="16" spans="1:5" ht="41.4" x14ac:dyDescent="0.25">
      <c r="B16" s="47" t="s">
        <v>26</v>
      </c>
      <c r="C16" s="21" t="s">
        <v>11</v>
      </c>
      <c r="D16" s="217" t="s">
        <v>275</v>
      </c>
      <c r="E16" s="49">
        <v>389.49</v>
      </c>
    </row>
    <row r="17" spans="2:5" ht="41.4" x14ac:dyDescent="0.25">
      <c r="B17" s="47" t="s">
        <v>27</v>
      </c>
      <c r="C17" s="21" t="s">
        <v>11</v>
      </c>
      <c r="D17" s="217" t="s">
        <v>276</v>
      </c>
      <c r="E17" s="49">
        <v>51.93</v>
      </c>
    </row>
    <row r="18" spans="2:5" ht="41.4" x14ac:dyDescent="0.25">
      <c r="B18" s="47" t="s">
        <v>28</v>
      </c>
      <c r="C18" s="21" t="s">
        <v>11</v>
      </c>
      <c r="D18" s="217" t="s">
        <v>29</v>
      </c>
      <c r="E18" s="49">
        <v>392.09</v>
      </c>
    </row>
    <row r="19" spans="2:5" ht="69" x14ac:dyDescent="0.25">
      <c r="B19" s="47" t="s">
        <v>30</v>
      </c>
      <c r="C19" s="21" t="s">
        <v>11</v>
      </c>
      <c r="D19" s="217" t="s">
        <v>31</v>
      </c>
      <c r="E19" s="49">
        <v>30.29</v>
      </c>
    </row>
    <row r="20" spans="2:5" ht="41.4" x14ac:dyDescent="0.25">
      <c r="B20" s="47" t="s">
        <v>32</v>
      </c>
      <c r="C20" s="21" t="s">
        <v>11</v>
      </c>
      <c r="D20" s="217" t="s">
        <v>33</v>
      </c>
      <c r="E20" s="49">
        <v>188.04</v>
      </c>
    </row>
    <row r="21" spans="2:5" ht="41.4" x14ac:dyDescent="0.25">
      <c r="B21" s="47" t="s">
        <v>34</v>
      </c>
      <c r="C21" s="21" t="s">
        <v>11</v>
      </c>
      <c r="D21" s="217" t="s">
        <v>35</v>
      </c>
      <c r="E21" s="49">
        <v>5.19</v>
      </c>
    </row>
    <row r="22" spans="2:5" ht="69" x14ac:dyDescent="0.25">
      <c r="B22" s="47" t="s">
        <v>36</v>
      </c>
      <c r="C22" s="21" t="s">
        <v>11</v>
      </c>
      <c r="D22" s="217" t="s">
        <v>37</v>
      </c>
      <c r="E22" s="49">
        <v>257.93</v>
      </c>
    </row>
    <row r="23" spans="2:5" ht="27.6" x14ac:dyDescent="0.25">
      <c r="B23" s="47" t="s">
        <v>38</v>
      </c>
      <c r="C23" s="21" t="s">
        <v>11</v>
      </c>
      <c r="D23" s="217" t="s">
        <v>39</v>
      </c>
      <c r="E23" s="49">
        <v>70.11</v>
      </c>
    </row>
    <row r="24" spans="2:5" ht="82.8" x14ac:dyDescent="0.25">
      <c r="B24" s="47" t="s">
        <v>40</v>
      </c>
      <c r="C24" s="21" t="s">
        <v>11</v>
      </c>
      <c r="D24" s="217" t="s">
        <v>41</v>
      </c>
      <c r="E24" s="49">
        <v>207.73</v>
      </c>
    </row>
    <row r="25" spans="2:5" ht="96.6" x14ac:dyDescent="0.25">
      <c r="B25" s="47" t="s">
        <v>42</v>
      </c>
      <c r="C25" s="21" t="s">
        <v>11</v>
      </c>
      <c r="D25" s="217" t="s">
        <v>43</v>
      </c>
      <c r="E25" s="49">
        <v>276.11</v>
      </c>
    </row>
    <row r="26" spans="2:5" ht="41.4" x14ac:dyDescent="0.25">
      <c r="B26" s="47" t="s">
        <v>44</v>
      </c>
      <c r="C26" s="21" t="s">
        <v>11</v>
      </c>
      <c r="D26" s="217" t="s">
        <v>45</v>
      </c>
      <c r="E26" s="49">
        <v>88.28</v>
      </c>
    </row>
    <row r="27" spans="2:5" ht="41.4" x14ac:dyDescent="0.25">
      <c r="B27" s="47" t="s">
        <v>46</v>
      </c>
      <c r="C27" s="21" t="s">
        <v>11</v>
      </c>
      <c r="D27" s="217" t="s">
        <v>47</v>
      </c>
      <c r="E27" s="49">
        <v>23.37</v>
      </c>
    </row>
    <row r="28" spans="2:5" ht="69" x14ac:dyDescent="0.25">
      <c r="B28" s="47" t="s">
        <v>48</v>
      </c>
      <c r="C28" s="21" t="s">
        <v>11</v>
      </c>
      <c r="D28" s="217" t="s">
        <v>49</v>
      </c>
      <c r="E28" s="49">
        <v>722.73</v>
      </c>
    </row>
    <row r="29" spans="2:5" ht="69" x14ac:dyDescent="0.25">
      <c r="B29" s="47" t="s">
        <v>50</v>
      </c>
      <c r="C29" s="21" t="s">
        <v>11</v>
      </c>
      <c r="D29" s="217" t="s">
        <v>51</v>
      </c>
      <c r="E29" s="49">
        <v>129.83000000000001</v>
      </c>
    </row>
    <row r="30" spans="2:5" ht="55.2" x14ac:dyDescent="0.25">
      <c r="B30" s="47" t="s">
        <v>52</v>
      </c>
      <c r="C30" s="21" t="s">
        <v>11</v>
      </c>
      <c r="D30" s="217" t="s">
        <v>53</v>
      </c>
      <c r="E30" s="49">
        <v>367.85</v>
      </c>
    </row>
    <row r="31" spans="2:5" ht="82.8" x14ac:dyDescent="0.25">
      <c r="B31" s="47" t="s">
        <v>54</v>
      </c>
      <c r="C31" s="50" t="s">
        <v>11</v>
      </c>
      <c r="D31" s="217" t="s">
        <v>232</v>
      </c>
      <c r="E31" s="52">
        <v>441.43</v>
      </c>
    </row>
    <row r="32" spans="2:5" ht="41.4" x14ac:dyDescent="0.25">
      <c r="B32" s="47" t="s">
        <v>55</v>
      </c>
      <c r="C32" s="21" t="s">
        <v>11</v>
      </c>
      <c r="D32" s="217" t="s">
        <v>56</v>
      </c>
      <c r="E32" s="49">
        <v>177.44</v>
      </c>
    </row>
    <row r="33" spans="1:5" ht="41.4" x14ac:dyDescent="0.25">
      <c r="B33" s="47" t="s">
        <v>57</v>
      </c>
      <c r="C33" s="21" t="s">
        <v>11</v>
      </c>
      <c r="D33" s="217" t="s">
        <v>58</v>
      </c>
      <c r="E33" s="49">
        <v>73.569999999999993</v>
      </c>
    </row>
    <row r="34" spans="1:5" ht="27.6" x14ac:dyDescent="0.25">
      <c r="B34" s="47" t="s">
        <v>59</v>
      </c>
      <c r="C34" s="21" t="s">
        <v>11</v>
      </c>
      <c r="D34" s="217" t="s">
        <v>60</v>
      </c>
      <c r="E34" s="49">
        <v>90.89</v>
      </c>
    </row>
    <row r="35" spans="1:5" ht="41.4" x14ac:dyDescent="0.25">
      <c r="B35" s="47" t="s">
        <v>61</v>
      </c>
      <c r="C35" s="21" t="s">
        <v>11</v>
      </c>
      <c r="D35" s="217" t="s">
        <v>62</v>
      </c>
      <c r="E35" s="49">
        <v>103.87</v>
      </c>
    </row>
    <row r="36" spans="1:5" ht="41.4" x14ac:dyDescent="0.25">
      <c r="B36" s="47" t="s">
        <v>63</v>
      </c>
      <c r="C36" s="21" t="s">
        <v>11</v>
      </c>
      <c r="D36" s="217" t="s">
        <v>64</v>
      </c>
      <c r="E36" s="49">
        <v>238.02</v>
      </c>
    </row>
    <row r="37" spans="1:5" ht="71.400000000000006" customHeight="1" x14ac:dyDescent="0.25">
      <c r="B37" s="47" t="s">
        <v>65</v>
      </c>
      <c r="C37" s="21" t="s">
        <v>11</v>
      </c>
      <c r="D37" s="217" t="s">
        <v>66</v>
      </c>
      <c r="E37" s="49">
        <v>419.79</v>
      </c>
    </row>
    <row r="38" spans="1:5" ht="55.2" x14ac:dyDescent="0.25">
      <c r="B38" s="47" t="s">
        <v>67</v>
      </c>
      <c r="C38" s="21" t="s">
        <v>11</v>
      </c>
      <c r="D38" s="217" t="s">
        <v>68</v>
      </c>
      <c r="E38" s="49">
        <v>822.27</v>
      </c>
    </row>
    <row r="39" spans="1:5" ht="41.4" x14ac:dyDescent="0.25">
      <c r="B39" s="47" t="s">
        <v>69</v>
      </c>
      <c r="C39" s="21" t="s">
        <v>11</v>
      </c>
      <c r="D39" s="217" t="s">
        <v>70</v>
      </c>
      <c r="E39" s="49">
        <v>259.66000000000003</v>
      </c>
    </row>
    <row r="40" spans="1:5" s="43" customFormat="1" x14ac:dyDescent="0.25">
      <c r="B40" s="53"/>
      <c r="C40" s="54"/>
      <c r="D40" s="55"/>
      <c r="E40" s="56"/>
    </row>
    <row r="41" spans="1:5" s="42" customFormat="1" hidden="1" x14ac:dyDescent="0.3">
      <c r="A41" s="36"/>
      <c r="B41" s="281" t="s">
        <v>193</v>
      </c>
      <c r="C41" s="282"/>
      <c r="D41" s="282"/>
      <c r="E41" s="283"/>
    </row>
    <row r="42" spans="1:5" s="43" customFormat="1" ht="55.2" hidden="1" x14ac:dyDescent="0.25">
      <c r="B42" s="11" t="s">
        <v>122</v>
      </c>
      <c r="C42" s="57" t="s">
        <v>11</v>
      </c>
      <c r="D42" s="58" t="s">
        <v>344</v>
      </c>
      <c r="E42" s="59">
        <v>203.4</v>
      </c>
    </row>
    <row r="43" spans="1:5" s="43" customFormat="1" ht="55.2" hidden="1" x14ac:dyDescent="0.25">
      <c r="B43" s="11" t="s">
        <v>123</v>
      </c>
      <c r="C43" s="11" t="s">
        <v>11</v>
      </c>
      <c r="D43" s="58" t="s">
        <v>124</v>
      </c>
      <c r="E43" s="60">
        <v>95.21</v>
      </c>
    </row>
    <row r="44" spans="1:5" s="43" customFormat="1" ht="55.2" hidden="1" x14ac:dyDescent="0.25">
      <c r="B44" s="11" t="s">
        <v>125</v>
      </c>
      <c r="C44" s="11" t="s">
        <v>11</v>
      </c>
      <c r="D44" s="61" t="s">
        <v>126</v>
      </c>
      <c r="E44" s="46">
        <v>160.12</v>
      </c>
    </row>
    <row r="45" spans="1:5" s="43" customFormat="1" ht="27.6" hidden="1" x14ac:dyDescent="0.25">
      <c r="B45" s="11" t="s">
        <v>127</v>
      </c>
      <c r="C45" s="11" t="s">
        <v>11</v>
      </c>
      <c r="D45" s="61" t="s">
        <v>128</v>
      </c>
      <c r="E45" s="46">
        <v>47.61</v>
      </c>
    </row>
    <row r="46" spans="1:5" s="43" customFormat="1" ht="27.6" hidden="1" x14ac:dyDescent="0.25">
      <c r="B46" s="11" t="s">
        <v>129</v>
      </c>
      <c r="C46" s="11" t="s">
        <v>11</v>
      </c>
      <c r="D46" s="61" t="s">
        <v>130</v>
      </c>
      <c r="E46" s="46">
        <v>90.89</v>
      </c>
    </row>
    <row r="47" spans="1:5" s="43" customFormat="1" ht="27.6" hidden="1" x14ac:dyDescent="0.25">
      <c r="B47" s="11" t="s">
        <v>131</v>
      </c>
      <c r="C47" s="11" t="s">
        <v>11</v>
      </c>
      <c r="D47" s="61" t="s">
        <v>132</v>
      </c>
      <c r="E47" s="46">
        <v>81.36</v>
      </c>
    </row>
    <row r="48" spans="1:5" s="43" customFormat="1" ht="55.2" hidden="1" x14ac:dyDescent="0.25">
      <c r="B48" s="11" t="s">
        <v>133</v>
      </c>
      <c r="C48" s="11" t="s">
        <v>11</v>
      </c>
      <c r="D48" s="45" t="s">
        <v>134</v>
      </c>
      <c r="E48" s="60">
        <v>129.83000000000001</v>
      </c>
    </row>
    <row r="49" spans="2:5" s="43" customFormat="1" ht="27.6" hidden="1" x14ac:dyDescent="0.25">
      <c r="B49" s="11" t="s">
        <v>135</v>
      </c>
      <c r="C49" s="11" t="s">
        <v>11</v>
      </c>
      <c r="D49" s="45" t="s">
        <v>136</v>
      </c>
      <c r="E49" s="60">
        <v>34.619999999999997</v>
      </c>
    </row>
    <row r="50" spans="2:5" ht="27.6" hidden="1" x14ac:dyDescent="0.25">
      <c r="B50" s="47" t="s">
        <v>137</v>
      </c>
      <c r="C50" s="47" t="s">
        <v>11</v>
      </c>
      <c r="D50" s="48" t="s">
        <v>138</v>
      </c>
      <c r="E50" s="52">
        <v>69.25</v>
      </c>
    </row>
    <row r="51" spans="2:5" ht="27.6" hidden="1" x14ac:dyDescent="0.25">
      <c r="B51" s="47" t="s">
        <v>139</v>
      </c>
      <c r="C51" s="47" t="s">
        <v>11</v>
      </c>
      <c r="D51" s="48" t="s">
        <v>140</v>
      </c>
      <c r="E51" s="52">
        <v>70.98</v>
      </c>
    </row>
    <row r="52" spans="2:5" ht="55.2" hidden="1" x14ac:dyDescent="0.25">
      <c r="B52" s="47" t="s">
        <v>141</v>
      </c>
      <c r="C52" s="47" t="s">
        <v>11</v>
      </c>
      <c r="D52" s="48" t="s">
        <v>142</v>
      </c>
      <c r="E52" s="52">
        <v>99.54</v>
      </c>
    </row>
    <row r="53" spans="2:5" ht="27.6" hidden="1" x14ac:dyDescent="0.25">
      <c r="B53" s="47" t="s">
        <v>143</v>
      </c>
      <c r="C53" s="47" t="s">
        <v>11</v>
      </c>
      <c r="D53" s="48" t="s">
        <v>144</v>
      </c>
      <c r="E53" s="52">
        <v>21.64</v>
      </c>
    </row>
    <row r="54" spans="2:5" ht="27.6" hidden="1" x14ac:dyDescent="0.25">
      <c r="B54" s="47" t="s">
        <v>145</v>
      </c>
      <c r="C54" s="47" t="s">
        <v>11</v>
      </c>
      <c r="D54" s="48" t="s">
        <v>146</v>
      </c>
      <c r="E54" s="52">
        <v>43.28</v>
      </c>
    </row>
    <row r="55" spans="2:5" ht="41.4" hidden="1" x14ac:dyDescent="0.25">
      <c r="B55" s="47" t="s">
        <v>147</v>
      </c>
      <c r="C55" s="47" t="s">
        <v>11</v>
      </c>
      <c r="D55" s="48" t="s">
        <v>238</v>
      </c>
      <c r="E55" s="52">
        <v>181.76</v>
      </c>
    </row>
    <row r="56" spans="2:5" hidden="1" x14ac:dyDescent="0.25">
      <c r="B56" s="47" t="s">
        <v>149</v>
      </c>
      <c r="C56" s="47" t="s">
        <v>11</v>
      </c>
      <c r="D56" s="48" t="s">
        <v>148</v>
      </c>
      <c r="E56" s="52">
        <v>160.12</v>
      </c>
    </row>
    <row r="57" spans="2:5" ht="27.6" hidden="1" x14ac:dyDescent="0.25">
      <c r="B57" s="47" t="s">
        <v>151</v>
      </c>
      <c r="C57" s="47" t="s">
        <v>72</v>
      </c>
      <c r="D57" s="62" t="s">
        <v>150</v>
      </c>
      <c r="E57" s="52">
        <v>2.16</v>
      </c>
    </row>
    <row r="58" spans="2:5" ht="82.8" hidden="1" x14ac:dyDescent="0.25">
      <c r="B58" s="47" t="s">
        <v>152</v>
      </c>
      <c r="C58" s="47" t="s">
        <v>11</v>
      </c>
      <c r="D58" s="62" t="s">
        <v>387</v>
      </c>
      <c r="E58" s="52">
        <v>51.93</v>
      </c>
    </row>
    <row r="59" spans="2:5" ht="82.8" hidden="1" x14ac:dyDescent="0.25">
      <c r="B59" s="47" t="s">
        <v>153</v>
      </c>
      <c r="C59" s="47" t="s">
        <v>72</v>
      </c>
      <c r="D59" s="62" t="s">
        <v>239</v>
      </c>
      <c r="E59" s="52">
        <v>73.569999999999993</v>
      </c>
    </row>
    <row r="60" spans="2:5" s="43" customFormat="1" ht="82.8" hidden="1" x14ac:dyDescent="0.25">
      <c r="B60" s="47" t="s">
        <v>154</v>
      </c>
      <c r="C60" s="11" t="s">
        <v>72</v>
      </c>
      <c r="D60" s="45" t="s">
        <v>240</v>
      </c>
      <c r="E60" s="60">
        <v>160.12</v>
      </c>
    </row>
    <row r="61" spans="2:5" s="43" customFormat="1" ht="27.6" hidden="1" x14ac:dyDescent="0.25">
      <c r="B61" s="47" t="s">
        <v>156</v>
      </c>
      <c r="C61" s="11" t="s">
        <v>72</v>
      </c>
      <c r="D61" s="45" t="s">
        <v>388</v>
      </c>
      <c r="E61" s="60">
        <v>3.46</v>
      </c>
    </row>
    <row r="62" spans="2:5" s="43" customFormat="1" hidden="1" x14ac:dyDescent="0.25">
      <c r="B62" s="47" t="s">
        <v>158</v>
      </c>
      <c r="C62" s="11" t="s">
        <v>72</v>
      </c>
      <c r="D62" s="45" t="s">
        <v>155</v>
      </c>
      <c r="E62" s="60">
        <v>56.26</v>
      </c>
    </row>
    <row r="63" spans="2:5" s="43" customFormat="1" ht="27.6" hidden="1" x14ac:dyDescent="0.25">
      <c r="B63" s="47" t="s">
        <v>160</v>
      </c>
      <c r="C63" s="11" t="s">
        <v>72</v>
      </c>
      <c r="D63" s="45" t="s">
        <v>157</v>
      </c>
      <c r="E63" s="60">
        <v>25.97</v>
      </c>
    </row>
    <row r="64" spans="2:5" s="43" customFormat="1" ht="96.6" hidden="1" x14ac:dyDescent="0.25">
      <c r="B64" s="47" t="s">
        <v>162</v>
      </c>
      <c r="C64" s="11" t="s">
        <v>72</v>
      </c>
      <c r="D64" s="45" t="s">
        <v>159</v>
      </c>
      <c r="E64" s="60">
        <v>134.16</v>
      </c>
    </row>
    <row r="65" spans="1:5" s="43" customFormat="1" ht="96.6" hidden="1" x14ac:dyDescent="0.25">
      <c r="B65" s="47" t="s">
        <v>164</v>
      </c>
      <c r="C65" s="11" t="s">
        <v>72</v>
      </c>
      <c r="D65" s="45" t="s">
        <v>161</v>
      </c>
      <c r="E65" s="60">
        <v>372.19</v>
      </c>
    </row>
    <row r="66" spans="1:5" s="43" customFormat="1" ht="69" hidden="1" x14ac:dyDescent="0.25">
      <c r="B66" s="47" t="s">
        <v>166</v>
      </c>
      <c r="C66" s="11" t="s">
        <v>163</v>
      </c>
      <c r="D66" s="45" t="s">
        <v>243</v>
      </c>
      <c r="E66" s="60">
        <v>398.16</v>
      </c>
    </row>
    <row r="67" spans="1:5" ht="27.6" hidden="1" x14ac:dyDescent="0.25">
      <c r="B67" s="47" t="s">
        <v>241</v>
      </c>
      <c r="C67" s="47" t="s">
        <v>11</v>
      </c>
      <c r="D67" s="48" t="s">
        <v>165</v>
      </c>
      <c r="E67" s="52">
        <v>30.29</v>
      </c>
    </row>
    <row r="68" spans="1:5" ht="27.6" hidden="1" x14ac:dyDescent="0.25">
      <c r="B68" s="47" t="s">
        <v>242</v>
      </c>
      <c r="C68" s="47" t="s">
        <v>11</v>
      </c>
      <c r="D68" s="63" t="s">
        <v>167</v>
      </c>
      <c r="E68" s="52">
        <v>129.83000000000001</v>
      </c>
    </row>
    <row r="69" spans="1:5" hidden="1" x14ac:dyDescent="0.25">
      <c r="B69" s="47" t="s">
        <v>244</v>
      </c>
      <c r="C69" s="47" t="s">
        <v>11</v>
      </c>
      <c r="D69" s="48" t="s">
        <v>168</v>
      </c>
      <c r="E69" s="52">
        <v>2.6</v>
      </c>
    </row>
    <row r="70" spans="1:5" ht="41.4" hidden="1" x14ac:dyDescent="0.25">
      <c r="B70" s="47" t="s">
        <v>245</v>
      </c>
      <c r="C70" s="47" t="s">
        <v>169</v>
      </c>
      <c r="D70" s="48" t="s">
        <v>170</v>
      </c>
      <c r="E70" s="52">
        <v>109.06</v>
      </c>
    </row>
    <row r="71" spans="1:5" ht="55.2" hidden="1" x14ac:dyDescent="0.25">
      <c r="B71" s="47" t="s">
        <v>171</v>
      </c>
      <c r="C71" s="47" t="s">
        <v>11</v>
      </c>
      <c r="D71" s="48" t="s">
        <v>246</v>
      </c>
      <c r="E71" s="52">
        <v>389.49</v>
      </c>
    </row>
    <row r="72" spans="1:5" x14ac:dyDescent="0.25">
      <c r="B72" s="38"/>
      <c r="C72" s="38"/>
      <c r="D72" s="64"/>
    </row>
    <row r="73" spans="1:5" s="42" customFormat="1" hidden="1" x14ac:dyDescent="0.3">
      <c r="A73" s="36"/>
      <c r="B73" s="281" t="s">
        <v>237</v>
      </c>
      <c r="C73" s="282"/>
      <c r="D73" s="282"/>
      <c r="E73" s="283"/>
    </row>
    <row r="74" spans="1:5" s="43" customFormat="1" ht="27.6" x14ac:dyDescent="0.25">
      <c r="B74" s="65" t="s">
        <v>107</v>
      </c>
      <c r="C74" s="65" t="s">
        <v>11</v>
      </c>
      <c r="D74" s="66" t="s">
        <v>108</v>
      </c>
      <c r="E74" s="60">
        <v>164.45</v>
      </c>
    </row>
    <row r="75" spans="1:5" s="43" customFormat="1" ht="69" hidden="1" x14ac:dyDescent="0.25">
      <c r="B75" s="65" t="s">
        <v>109</v>
      </c>
      <c r="C75" s="65" t="s">
        <v>11</v>
      </c>
      <c r="D75" s="66" t="s">
        <v>37</v>
      </c>
      <c r="E75" s="60">
        <v>257.93</v>
      </c>
    </row>
    <row r="76" spans="1:5" s="43" customFormat="1" ht="27.6" x14ac:dyDescent="0.25">
      <c r="B76" s="67" t="s">
        <v>110</v>
      </c>
      <c r="C76" s="67" t="s">
        <v>11</v>
      </c>
      <c r="D76" s="68" t="s">
        <v>111</v>
      </c>
      <c r="E76" s="60">
        <v>70.11</v>
      </c>
    </row>
    <row r="77" spans="1:5" s="43" customFormat="1" ht="27.6" hidden="1" x14ac:dyDescent="0.25">
      <c r="B77" s="65" t="s">
        <v>112</v>
      </c>
      <c r="C77" s="65" t="s">
        <v>72</v>
      </c>
      <c r="D77" s="66" t="s">
        <v>303</v>
      </c>
      <c r="E77" s="60">
        <v>0.95</v>
      </c>
    </row>
    <row r="78" spans="1:5" s="43" customFormat="1" ht="27.6" x14ac:dyDescent="0.25">
      <c r="B78" s="67" t="s">
        <v>113</v>
      </c>
      <c r="C78" s="67" t="s">
        <v>72</v>
      </c>
      <c r="D78" s="68" t="s">
        <v>304</v>
      </c>
      <c r="E78" s="60">
        <v>0.78</v>
      </c>
    </row>
    <row r="79" spans="1:5" s="43" customFormat="1" ht="27.6" hidden="1" x14ac:dyDescent="0.25">
      <c r="B79" s="65" t="s">
        <v>114</v>
      </c>
      <c r="C79" s="65" t="s">
        <v>72</v>
      </c>
      <c r="D79" s="66" t="s">
        <v>305</v>
      </c>
      <c r="E79" s="60">
        <v>3.89</v>
      </c>
    </row>
    <row r="80" spans="1:5" s="43" customFormat="1" ht="27.6" x14ac:dyDescent="0.25">
      <c r="B80" s="65" t="s">
        <v>115</v>
      </c>
      <c r="C80" s="65" t="s">
        <v>72</v>
      </c>
      <c r="D80" s="66" t="s">
        <v>306</v>
      </c>
      <c r="E80" s="60">
        <v>0.78</v>
      </c>
    </row>
    <row r="81" spans="1:5" s="43" customFormat="1" ht="16.2" hidden="1" x14ac:dyDescent="0.25">
      <c r="B81" s="67" t="s">
        <v>116</v>
      </c>
      <c r="C81" s="67" t="s">
        <v>72</v>
      </c>
      <c r="D81" s="68" t="s">
        <v>342</v>
      </c>
      <c r="E81" s="60">
        <v>2.42</v>
      </c>
    </row>
    <row r="82" spans="1:5" s="43" customFormat="1" ht="16.2" x14ac:dyDescent="0.25">
      <c r="B82" s="65" t="s">
        <v>117</v>
      </c>
      <c r="C82" s="65" t="s">
        <v>72</v>
      </c>
      <c r="D82" s="66" t="s">
        <v>309</v>
      </c>
      <c r="E82" s="60">
        <v>0.78</v>
      </c>
    </row>
    <row r="83" spans="1:5" s="43" customFormat="1" ht="16.2" hidden="1" x14ac:dyDescent="0.25">
      <c r="B83" s="65" t="s">
        <v>118</v>
      </c>
      <c r="C83" s="65" t="s">
        <v>72</v>
      </c>
      <c r="D83" s="66" t="s">
        <v>308</v>
      </c>
      <c r="E83" s="60">
        <v>3.12</v>
      </c>
    </row>
    <row r="84" spans="1:5" s="43" customFormat="1" ht="16.2" x14ac:dyDescent="0.25">
      <c r="B84" s="65" t="s">
        <v>119</v>
      </c>
      <c r="C84" s="65" t="s">
        <v>72</v>
      </c>
      <c r="D84" s="66" t="s">
        <v>307</v>
      </c>
      <c r="E84" s="60">
        <v>0.78</v>
      </c>
    </row>
    <row r="85" spans="1:5" s="43" customFormat="1" ht="41.4" x14ac:dyDescent="0.25">
      <c r="B85" s="65" t="s">
        <v>120</v>
      </c>
      <c r="C85" s="65" t="s">
        <v>11</v>
      </c>
      <c r="D85" s="66" t="s">
        <v>360</v>
      </c>
      <c r="E85" s="60">
        <v>43.78</v>
      </c>
    </row>
    <row r="86" spans="1:5" s="43" customFormat="1" ht="66" customHeight="1" x14ac:dyDescent="0.25">
      <c r="B86" s="65" t="s">
        <v>343</v>
      </c>
      <c r="C86" s="65" t="s">
        <v>11</v>
      </c>
      <c r="D86" s="66" t="s">
        <v>121</v>
      </c>
      <c r="E86" s="60">
        <v>328.91</v>
      </c>
    </row>
    <row r="87" spans="1:5" s="43" customFormat="1" ht="55.2" hidden="1" x14ac:dyDescent="0.25">
      <c r="B87" s="65" t="s">
        <v>369</v>
      </c>
      <c r="C87" s="65" t="s">
        <v>11</v>
      </c>
      <c r="D87" s="66" t="s">
        <v>374</v>
      </c>
      <c r="E87" s="60">
        <v>261.73</v>
      </c>
    </row>
    <row r="88" spans="1:5" s="43" customFormat="1" ht="69" hidden="1" x14ac:dyDescent="0.25">
      <c r="B88" s="65" t="s">
        <v>370</v>
      </c>
      <c r="C88" s="65" t="s">
        <v>11</v>
      </c>
      <c r="D88" s="66" t="s">
        <v>375</v>
      </c>
      <c r="E88" s="60">
        <v>348.97</v>
      </c>
    </row>
    <row r="89" spans="1:5" s="43" customFormat="1" ht="55.2" hidden="1" x14ac:dyDescent="0.25">
      <c r="B89" s="65" t="s">
        <v>372</v>
      </c>
      <c r="C89" s="65" t="s">
        <v>11</v>
      </c>
      <c r="D89" s="66" t="s">
        <v>371</v>
      </c>
      <c r="E89" s="60">
        <v>1368.68</v>
      </c>
    </row>
    <row r="90" spans="1:5" s="43" customFormat="1" ht="207" hidden="1" x14ac:dyDescent="0.25">
      <c r="B90" s="65" t="s">
        <v>373</v>
      </c>
      <c r="C90" s="65" t="s">
        <v>11</v>
      </c>
      <c r="D90" s="66" t="s">
        <v>376</v>
      </c>
      <c r="E90" s="60">
        <v>4950</v>
      </c>
    </row>
    <row r="91" spans="1:5" s="43" customFormat="1" x14ac:dyDescent="0.25">
      <c r="B91" s="69"/>
      <c r="C91" s="69"/>
      <c r="D91" s="70"/>
      <c r="E91" s="71"/>
    </row>
    <row r="92" spans="1:5" s="42" customFormat="1" hidden="1" x14ac:dyDescent="0.3">
      <c r="A92" s="36"/>
      <c r="B92" s="281" t="s">
        <v>194</v>
      </c>
      <c r="C92" s="282"/>
      <c r="D92" s="282"/>
      <c r="E92" s="283"/>
    </row>
    <row r="93" spans="1:5" s="43" customFormat="1" ht="69" x14ac:dyDescent="0.25">
      <c r="B93" s="67" t="s">
        <v>178</v>
      </c>
      <c r="C93" s="67" t="s">
        <v>11</v>
      </c>
      <c r="D93" s="68" t="s">
        <v>367</v>
      </c>
      <c r="E93" s="60">
        <v>90.42</v>
      </c>
    </row>
    <row r="94" spans="1:5" s="43" customFormat="1" ht="69" x14ac:dyDescent="0.25">
      <c r="B94" s="67" t="s">
        <v>179</v>
      </c>
      <c r="C94" s="67" t="s">
        <v>11</v>
      </c>
      <c r="D94" s="68" t="s">
        <v>345</v>
      </c>
      <c r="E94" s="60">
        <v>80.34</v>
      </c>
    </row>
    <row r="95" spans="1:5" s="43" customFormat="1" ht="69" x14ac:dyDescent="0.25">
      <c r="B95" s="67" t="s">
        <v>180</v>
      </c>
      <c r="C95" s="67" t="s">
        <v>11</v>
      </c>
      <c r="D95" s="68" t="s">
        <v>346</v>
      </c>
      <c r="E95" s="60">
        <v>86.22</v>
      </c>
    </row>
    <row r="96" spans="1:5" s="43" customFormat="1" ht="69" x14ac:dyDescent="0.25">
      <c r="B96" s="67" t="s">
        <v>181</v>
      </c>
      <c r="C96" s="67" t="s">
        <v>11</v>
      </c>
      <c r="D96" s="68" t="s">
        <v>347</v>
      </c>
      <c r="E96" s="60">
        <v>107.23</v>
      </c>
    </row>
    <row r="97" spans="1:5" s="43" customFormat="1" ht="69" x14ac:dyDescent="0.25">
      <c r="B97" s="67" t="s">
        <v>182</v>
      </c>
      <c r="C97" s="67" t="s">
        <v>11</v>
      </c>
      <c r="D97" s="68" t="s">
        <v>348</v>
      </c>
      <c r="E97" s="60">
        <v>107.23</v>
      </c>
    </row>
    <row r="98" spans="1:5" s="43" customFormat="1" ht="69" x14ac:dyDescent="0.25">
      <c r="B98" s="67" t="s">
        <v>183</v>
      </c>
      <c r="C98" s="67" t="s">
        <v>11</v>
      </c>
      <c r="D98" s="68" t="s">
        <v>349</v>
      </c>
      <c r="E98" s="60">
        <v>149.24</v>
      </c>
    </row>
    <row r="99" spans="1:5" s="43" customFormat="1" x14ac:dyDescent="0.25">
      <c r="B99" s="67" t="s">
        <v>184</v>
      </c>
      <c r="C99" s="67" t="s">
        <v>11</v>
      </c>
      <c r="D99" s="68" t="s">
        <v>254</v>
      </c>
      <c r="E99" s="60">
        <v>38.950000000000003</v>
      </c>
    </row>
    <row r="100" spans="1:5" s="43" customFormat="1" ht="55.2" x14ac:dyDescent="0.25">
      <c r="B100" s="67" t="s">
        <v>252</v>
      </c>
      <c r="C100" s="67" t="s">
        <v>11</v>
      </c>
      <c r="D100" s="68" t="s">
        <v>350</v>
      </c>
      <c r="E100" s="60">
        <v>88.5</v>
      </c>
    </row>
    <row r="101" spans="1:5" s="43" customFormat="1" ht="27.6" x14ac:dyDescent="0.25">
      <c r="B101" s="67" t="s">
        <v>253</v>
      </c>
      <c r="C101" s="67" t="s">
        <v>11</v>
      </c>
      <c r="D101" s="68" t="s">
        <v>351</v>
      </c>
      <c r="E101" s="60">
        <v>140.84</v>
      </c>
    </row>
    <row r="102" spans="1:5" ht="41.4" x14ac:dyDescent="0.25">
      <c r="B102" s="67" t="s">
        <v>255</v>
      </c>
      <c r="C102" s="50" t="s">
        <v>11</v>
      </c>
      <c r="D102" s="51" t="s">
        <v>352</v>
      </c>
      <c r="E102" s="52">
        <v>40.299999999999997</v>
      </c>
    </row>
    <row r="103" spans="1:5" ht="41.4" x14ac:dyDescent="0.25">
      <c r="B103" s="67" t="s">
        <v>256</v>
      </c>
      <c r="C103" s="50" t="s">
        <v>11</v>
      </c>
      <c r="D103" s="51" t="s">
        <v>353</v>
      </c>
      <c r="E103" s="52">
        <v>92.24</v>
      </c>
    </row>
    <row r="104" spans="1:5" x14ac:dyDescent="0.25">
      <c r="B104" s="72"/>
    </row>
    <row r="105" spans="1:5" s="42" customFormat="1" hidden="1" x14ac:dyDescent="0.3">
      <c r="A105" s="36"/>
      <c r="B105" s="281" t="s">
        <v>195</v>
      </c>
      <c r="C105" s="282"/>
      <c r="D105" s="282"/>
      <c r="E105" s="283"/>
    </row>
    <row r="106" spans="1:5" s="43" customFormat="1" ht="41.4" x14ac:dyDescent="0.25">
      <c r="B106" s="67" t="s">
        <v>71</v>
      </c>
      <c r="C106" s="67" t="s">
        <v>72</v>
      </c>
      <c r="D106" s="68" t="s">
        <v>359</v>
      </c>
      <c r="E106" s="60">
        <v>2.2599999999999998</v>
      </c>
    </row>
    <row r="107" spans="1:5" s="43" customFormat="1" ht="41.4" x14ac:dyDescent="0.25">
      <c r="B107" s="67" t="s">
        <v>73</v>
      </c>
      <c r="C107" s="67" t="s">
        <v>72</v>
      </c>
      <c r="D107" s="68" t="s">
        <v>356</v>
      </c>
      <c r="E107" s="60">
        <v>2.5099999999999998</v>
      </c>
    </row>
    <row r="108" spans="1:5" s="43" customFormat="1" ht="41.4" x14ac:dyDescent="0.25">
      <c r="B108" s="67" t="s">
        <v>74</v>
      </c>
      <c r="C108" s="67" t="s">
        <v>72</v>
      </c>
      <c r="D108" s="68" t="s">
        <v>386</v>
      </c>
      <c r="E108" s="60">
        <v>2.74</v>
      </c>
    </row>
    <row r="109" spans="1:5" s="43" customFormat="1" ht="41.4" x14ac:dyDescent="0.25">
      <c r="B109" s="67" t="s">
        <v>75</v>
      </c>
      <c r="C109" s="67" t="s">
        <v>72</v>
      </c>
      <c r="D109" s="68" t="s">
        <v>358</v>
      </c>
      <c r="E109" s="60">
        <v>2.84</v>
      </c>
    </row>
    <row r="110" spans="1:5" s="43" customFormat="1" ht="41.4" x14ac:dyDescent="0.25">
      <c r="B110" s="67" t="s">
        <v>76</v>
      </c>
      <c r="C110" s="67" t="s">
        <v>72</v>
      </c>
      <c r="D110" s="68" t="s">
        <v>357</v>
      </c>
      <c r="E110" s="60">
        <v>3.17</v>
      </c>
    </row>
    <row r="111" spans="1:5" s="43" customFormat="1" ht="27.6" x14ac:dyDescent="0.25">
      <c r="B111" s="67" t="s">
        <v>77</v>
      </c>
      <c r="C111" s="67" t="s">
        <v>11</v>
      </c>
      <c r="D111" s="68" t="s">
        <v>78</v>
      </c>
      <c r="E111" s="60">
        <v>19.04</v>
      </c>
    </row>
    <row r="112" spans="1:5" s="43" customFormat="1" ht="27.6" x14ac:dyDescent="0.25">
      <c r="B112" s="67" t="s">
        <v>79</v>
      </c>
      <c r="C112" s="67" t="s">
        <v>72</v>
      </c>
      <c r="D112" s="68" t="s">
        <v>80</v>
      </c>
      <c r="E112" s="60">
        <v>1.82</v>
      </c>
    </row>
    <row r="113" spans="2:5" s="43" customFormat="1" ht="55.2" x14ac:dyDescent="0.25">
      <c r="B113" s="67" t="s">
        <v>81</v>
      </c>
      <c r="C113" s="67" t="s">
        <v>82</v>
      </c>
      <c r="D113" s="68" t="s">
        <v>83</v>
      </c>
      <c r="E113" s="60">
        <v>391.4</v>
      </c>
    </row>
    <row r="114" spans="2:5" s="43" customFormat="1" ht="27.6" x14ac:dyDescent="0.25">
      <c r="B114" s="67" t="s">
        <v>84</v>
      </c>
      <c r="C114" s="67" t="s">
        <v>11</v>
      </c>
      <c r="D114" s="68" t="s">
        <v>85</v>
      </c>
      <c r="E114" s="60">
        <v>302.94</v>
      </c>
    </row>
    <row r="115" spans="2:5" s="43" customFormat="1" ht="41.4" x14ac:dyDescent="0.25">
      <c r="B115" s="67" t="s">
        <v>86</v>
      </c>
      <c r="C115" s="67" t="s">
        <v>82</v>
      </c>
      <c r="D115" s="68" t="s">
        <v>233</v>
      </c>
      <c r="E115" s="60">
        <v>16.46</v>
      </c>
    </row>
    <row r="116" spans="2:5" s="43" customFormat="1" ht="41.4" x14ac:dyDescent="0.25">
      <c r="B116" s="67" t="s">
        <v>87</v>
      </c>
      <c r="C116" s="67" t="s">
        <v>11</v>
      </c>
      <c r="D116" s="68" t="s">
        <v>88</v>
      </c>
      <c r="E116" s="60">
        <v>56.26</v>
      </c>
    </row>
    <row r="117" spans="2:5" s="43" customFormat="1" x14ac:dyDescent="0.25">
      <c r="B117" s="67" t="s">
        <v>89</v>
      </c>
      <c r="C117" s="67" t="s">
        <v>82</v>
      </c>
      <c r="D117" s="68" t="s">
        <v>234</v>
      </c>
      <c r="E117" s="60">
        <v>132.87</v>
      </c>
    </row>
    <row r="118" spans="2:5" s="43" customFormat="1" x14ac:dyDescent="0.25">
      <c r="B118" s="67" t="s">
        <v>90</v>
      </c>
      <c r="C118" s="67" t="s">
        <v>82</v>
      </c>
      <c r="D118" s="68" t="s">
        <v>235</v>
      </c>
      <c r="E118" s="60">
        <v>44.29</v>
      </c>
    </row>
    <row r="119" spans="2:5" s="43" customFormat="1" ht="69" x14ac:dyDescent="0.25">
      <c r="B119" s="67" t="s">
        <v>91</v>
      </c>
      <c r="C119" s="67" t="s">
        <v>82</v>
      </c>
      <c r="D119" s="68" t="s">
        <v>92</v>
      </c>
      <c r="E119" s="60">
        <v>999.71</v>
      </c>
    </row>
    <row r="120" spans="2:5" s="43" customFormat="1" ht="27.6" x14ac:dyDescent="0.25">
      <c r="B120" s="67" t="s">
        <v>93</v>
      </c>
      <c r="C120" s="67" t="s">
        <v>82</v>
      </c>
      <c r="D120" s="68" t="s">
        <v>94</v>
      </c>
      <c r="E120" s="60">
        <v>64.92</v>
      </c>
    </row>
    <row r="121" spans="2:5" s="43" customFormat="1" ht="55.2" x14ac:dyDescent="0.25">
      <c r="B121" s="67" t="s">
        <v>95</v>
      </c>
      <c r="C121" s="67" t="s">
        <v>82</v>
      </c>
      <c r="D121" s="68" t="s">
        <v>96</v>
      </c>
      <c r="E121" s="60">
        <v>2496.02</v>
      </c>
    </row>
    <row r="122" spans="2:5" s="43" customFormat="1" ht="41.4" hidden="1" x14ac:dyDescent="0.25">
      <c r="B122" s="67" t="s">
        <v>97</v>
      </c>
      <c r="C122" s="67" t="s">
        <v>11</v>
      </c>
      <c r="D122" s="68" t="s">
        <v>310</v>
      </c>
      <c r="E122" s="60">
        <v>447.48</v>
      </c>
    </row>
    <row r="123" spans="2:5" s="43" customFormat="1" ht="41.4" x14ac:dyDescent="0.25">
      <c r="B123" s="67" t="s">
        <v>98</v>
      </c>
      <c r="C123" s="67" t="s">
        <v>11</v>
      </c>
      <c r="D123" s="68" t="s">
        <v>99</v>
      </c>
      <c r="E123" s="60">
        <v>23.37</v>
      </c>
    </row>
    <row r="124" spans="2:5" s="43" customFormat="1" ht="41.4" x14ac:dyDescent="0.25">
      <c r="B124" s="67" t="s">
        <v>100</v>
      </c>
      <c r="C124" s="67" t="s">
        <v>11</v>
      </c>
      <c r="D124" s="68" t="s">
        <v>101</v>
      </c>
      <c r="E124" s="60">
        <v>363.53</v>
      </c>
    </row>
    <row r="125" spans="2:5" s="43" customFormat="1" ht="41.4" x14ac:dyDescent="0.25">
      <c r="B125" s="67" t="s">
        <v>102</v>
      </c>
      <c r="C125" s="67" t="s">
        <v>11</v>
      </c>
      <c r="D125" s="68" t="s">
        <v>103</v>
      </c>
      <c r="E125" s="60">
        <v>23.37</v>
      </c>
    </row>
    <row r="126" spans="2:5" s="43" customFormat="1" ht="69" x14ac:dyDescent="0.25">
      <c r="B126" s="67" t="s">
        <v>104</v>
      </c>
      <c r="C126" s="67" t="s">
        <v>11</v>
      </c>
      <c r="D126" s="68" t="s">
        <v>354</v>
      </c>
      <c r="E126" s="60">
        <v>478.64</v>
      </c>
    </row>
    <row r="127" spans="2:5" s="43" customFormat="1" ht="41.4" x14ac:dyDescent="0.25">
      <c r="B127" s="67" t="s">
        <v>105</v>
      </c>
      <c r="C127" s="67" t="s">
        <v>5</v>
      </c>
      <c r="D127" s="68" t="s">
        <v>236</v>
      </c>
      <c r="E127" s="60">
        <v>3033.06</v>
      </c>
    </row>
    <row r="128" spans="2:5" s="43" customFormat="1" ht="41.4" x14ac:dyDescent="0.25">
      <c r="B128" s="67" t="s">
        <v>106</v>
      </c>
      <c r="C128" s="67" t="s">
        <v>5</v>
      </c>
      <c r="D128" s="68" t="s">
        <v>297</v>
      </c>
      <c r="E128" s="60">
        <v>3098.94</v>
      </c>
    </row>
    <row r="129" spans="1:5" s="43" customFormat="1" ht="41.4" hidden="1" x14ac:dyDescent="0.25">
      <c r="B129" s="67" t="s">
        <v>311</v>
      </c>
      <c r="C129" s="67" t="s">
        <v>5</v>
      </c>
      <c r="D129" s="68" t="s">
        <v>298</v>
      </c>
      <c r="E129" s="60">
        <f>3052.48+333.34</f>
        <v>3385.82</v>
      </c>
    </row>
    <row r="130" spans="1:5" s="43" customFormat="1" ht="41.4" x14ac:dyDescent="0.25">
      <c r="B130" s="67" t="s">
        <v>291</v>
      </c>
      <c r="C130" s="67" t="s">
        <v>5</v>
      </c>
      <c r="D130" s="68" t="s">
        <v>363</v>
      </c>
      <c r="E130" s="60">
        <v>1079.17</v>
      </c>
    </row>
    <row r="131" spans="1:5" s="43" customFormat="1" ht="41.4" x14ac:dyDescent="0.25">
      <c r="B131" s="67" t="s">
        <v>293</v>
      </c>
      <c r="C131" s="67" t="s">
        <v>5</v>
      </c>
      <c r="D131" s="68" t="s">
        <v>287</v>
      </c>
      <c r="E131" s="60">
        <v>3155.14</v>
      </c>
    </row>
    <row r="132" spans="1:5" s="43" customFormat="1" ht="41.4" x14ac:dyDescent="0.25">
      <c r="B132" s="67" t="s">
        <v>294</v>
      </c>
      <c r="C132" s="67" t="s">
        <v>5</v>
      </c>
      <c r="D132" s="68" t="s">
        <v>288</v>
      </c>
      <c r="E132" s="60">
        <v>3228.55</v>
      </c>
    </row>
    <row r="133" spans="1:5" s="43" customFormat="1" ht="41.4" x14ac:dyDescent="0.25">
      <c r="B133" s="67" t="s">
        <v>295</v>
      </c>
      <c r="C133" s="67" t="s">
        <v>5</v>
      </c>
      <c r="D133" s="68" t="s">
        <v>289</v>
      </c>
      <c r="E133" s="60">
        <v>2340.91</v>
      </c>
    </row>
    <row r="134" spans="1:5" s="43" customFormat="1" ht="41.4" x14ac:dyDescent="0.25">
      <c r="B134" s="67" t="s">
        <v>296</v>
      </c>
      <c r="C134" s="67" t="s">
        <v>5</v>
      </c>
      <c r="D134" s="68" t="s">
        <v>290</v>
      </c>
      <c r="E134" s="60">
        <v>3579.98</v>
      </c>
    </row>
    <row r="135" spans="1:5" s="43" customFormat="1" ht="41.4" x14ac:dyDescent="0.25">
      <c r="B135" s="67" t="s">
        <v>355</v>
      </c>
      <c r="C135" s="67" t="s">
        <v>5</v>
      </c>
      <c r="D135" s="68" t="s">
        <v>292</v>
      </c>
      <c r="E135" s="60">
        <v>4634.26</v>
      </c>
    </row>
    <row r="136" spans="1:5" s="43" customFormat="1" x14ac:dyDescent="0.25">
      <c r="B136" s="72"/>
      <c r="C136" s="72"/>
      <c r="D136" s="75"/>
      <c r="E136" s="71"/>
    </row>
    <row r="137" spans="1:5" s="42" customFormat="1" hidden="1" x14ac:dyDescent="0.3">
      <c r="A137" s="36"/>
      <c r="B137" s="281" t="s">
        <v>247</v>
      </c>
      <c r="C137" s="282"/>
      <c r="D137" s="282"/>
      <c r="E137" s="283"/>
    </row>
    <row r="138" spans="1:5" ht="124.2" x14ac:dyDescent="0.25">
      <c r="B138" s="50" t="s">
        <v>172</v>
      </c>
      <c r="C138" s="50" t="s">
        <v>11</v>
      </c>
      <c r="D138" s="68" t="s">
        <v>380</v>
      </c>
      <c r="E138" s="52">
        <v>5600</v>
      </c>
    </row>
    <row r="139" spans="1:5" ht="55.2" x14ac:dyDescent="0.25">
      <c r="B139" s="50" t="s">
        <v>173</v>
      </c>
      <c r="C139" s="50" t="s">
        <v>11</v>
      </c>
      <c r="D139" s="51" t="s">
        <v>364</v>
      </c>
      <c r="E139" s="52">
        <v>71.430000000000007</v>
      </c>
    </row>
    <row r="140" spans="1:5" ht="41.4" x14ac:dyDescent="0.25">
      <c r="B140" s="50" t="s">
        <v>174</v>
      </c>
      <c r="C140" s="50" t="s">
        <v>11</v>
      </c>
      <c r="D140" s="51" t="s">
        <v>365</v>
      </c>
      <c r="E140" s="52">
        <v>138.66</v>
      </c>
    </row>
    <row r="141" spans="1:5" ht="27.6" x14ac:dyDescent="0.25">
      <c r="B141" s="50" t="s">
        <v>175</v>
      </c>
      <c r="C141" s="50" t="s">
        <v>11</v>
      </c>
      <c r="D141" s="68" t="s">
        <v>366</v>
      </c>
      <c r="E141" s="52">
        <v>6302.52</v>
      </c>
    </row>
    <row r="142" spans="1:5" ht="41.4" hidden="1" x14ac:dyDescent="0.25">
      <c r="B142" s="50" t="s">
        <v>176</v>
      </c>
      <c r="C142" s="50" t="s">
        <v>11</v>
      </c>
      <c r="D142" s="68" t="s">
        <v>381</v>
      </c>
      <c r="E142" s="52">
        <v>3781.51</v>
      </c>
    </row>
    <row r="143" spans="1:5" ht="41.4" hidden="1" x14ac:dyDescent="0.25">
      <c r="B143" s="50" t="s">
        <v>248</v>
      </c>
      <c r="C143" s="50" t="s">
        <v>11</v>
      </c>
      <c r="D143" s="68" t="s">
        <v>383</v>
      </c>
      <c r="E143" s="52">
        <v>1900</v>
      </c>
    </row>
    <row r="144" spans="1:5" x14ac:dyDescent="0.25">
      <c r="B144" s="50" t="s">
        <v>249</v>
      </c>
      <c r="C144" s="50" t="s">
        <v>177</v>
      </c>
      <c r="D144" s="51" t="s">
        <v>361</v>
      </c>
      <c r="E144" s="52">
        <v>46.22</v>
      </c>
    </row>
    <row r="145" spans="1:5" x14ac:dyDescent="0.25">
      <c r="B145" s="50" t="s">
        <v>250</v>
      </c>
      <c r="C145" s="50" t="s">
        <v>177</v>
      </c>
      <c r="D145" s="51" t="s">
        <v>362</v>
      </c>
      <c r="E145" s="52">
        <v>35.29</v>
      </c>
    </row>
    <row r="146" spans="1:5" ht="69" hidden="1" x14ac:dyDescent="0.25">
      <c r="B146" s="50" t="s">
        <v>251</v>
      </c>
      <c r="C146" s="50" t="s">
        <v>5</v>
      </c>
      <c r="D146" s="20" t="s">
        <v>384</v>
      </c>
      <c r="E146" s="52">
        <v>12605.04</v>
      </c>
    </row>
    <row r="147" spans="1:5" s="43" customFormat="1" ht="55.2" hidden="1" x14ac:dyDescent="0.25">
      <c r="B147" s="50" t="s">
        <v>378</v>
      </c>
      <c r="C147" s="67" t="s">
        <v>11</v>
      </c>
      <c r="D147" s="68" t="s">
        <v>379</v>
      </c>
      <c r="E147" s="60">
        <v>1187</v>
      </c>
    </row>
    <row r="148" spans="1:5" s="43" customFormat="1" ht="69" x14ac:dyDescent="0.25">
      <c r="B148" s="50" t="s">
        <v>382</v>
      </c>
      <c r="C148" s="11" t="s">
        <v>11</v>
      </c>
      <c r="D148" s="217" t="s">
        <v>377</v>
      </c>
      <c r="E148" s="60">
        <v>6718</v>
      </c>
    </row>
    <row r="149" spans="1:5" s="43" customFormat="1" x14ac:dyDescent="0.25">
      <c r="B149" s="14"/>
      <c r="C149" s="72"/>
      <c r="D149" s="75"/>
      <c r="E149" s="71"/>
    </row>
    <row r="150" spans="1:5" s="42" customFormat="1" hidden="1" x14ac:dyDescent="0.3">
      <c r="A150" s="36"/>
      <c r="B150" s="281" t="s">
        <v>200</v>
      </c>
      <c r="C150" s="282"/>
      <c r="D150" s="282"/>
      <c r="E150" s="283"/>
    </row>
    <row r="151" spans="1:5" ht="41.4" x14ac:dyDescent="0.25">
      <c r="B151" s="50" t="s">
        <v>188</v>
      </c>
      <c r="C151" s="50" t="s">
        <v>11</v>
      </c>
      <c r="D151" s="51" t="s">
        <v>189</v>
      </c>
      <c r="E151" s="52">
        <v>2941.18</v>
      </c>
    </row>
    <row r="152" spans="1:5" ht="82.8" x14ac:dyDescent="0.25">
      <c r="B152" s="50" t="s">
        <v>190</v>
      </c>
      <c r="C152" s="50" t="s">
        <v>186</v>
      </c>
      <c r="D152" s="51" t="s">
        <v>390</v>
      </c>
      <c r="E152" s="52">
        <v>7521.01</v>
      </c>
    </row>
    <row r="153" spans="1:5" x14ac:dyDescent="0.25"/>
    <row r="154" spans="1:5" s="42" customFormat="1" hidden="1" x14ac:dyDescent="0.3">
      <c r="A154" s="36"/>
      <c r="B154" s="281" t="s">
        <v>257</v>
      </c>
      <c r="C154" s="282"/>
      <c r="D154" s="282"/>
      <c r="E154" s="283"/>
    </row>
    <row r="155" spans="1:5" ht="69" x14ac:dyDescent="0.25">
      <c r="B155" s="50" t="s">
        <v>4</v>
      </c>
      <c r="C155" s="50" t="s">
        <v>5</v>
      </c>
      <c r="D155" s="51" t="s">
        <v>6</v>
      </c>
      <c r="E155" s="52">
        <v>6470.59</v>
      </c>
    </row>
    <row r="156" spans="1:5" s="43" customFormat="1" ht="41.4" x14ac:dyDescent="0.25">
      <c r="B156" s="67" t="s">
        <v>7</v>
      </c>
      <c r="C156" s="67" t="s">
        <v>5</v>
      </c>
      <c r="D156" s="68" t="s">
        <v>8</v>
      </c>
      <c r="E156" s="60">
        <v>3781.51</v>
      </c>
    </row>
    <row r="157" spans="1:5" s="43" customFormat="1" ht="75.599999999999994" customHeight="1" x14ac:dyDescent="0.25">
      <c r="B157" s="67" t="s">
        <v>258</v>
      </c>
      <c r="C157" s="67" t="s">
        <v>5</v>
      </c>
      <c r="D157" s="68" t="s">
        <v>9</v>
      </c>
      <c r="E157" s="60">
        <v>1848.74</v>
      </c>
    </row>
    <row r="158" spans="1:5" x14ac:dyDescent="0.25"/>
    <row r="159" spans="1:5" hidden="1" x14ac:dyDescent="0.25">
      <c r="B159" s="284" t="s">
        <v>331</v>
      </c>
      <c r="C159" s="285"/>
      <c r="D159" s="285"/>
      <c r="E159" s="286"/>
    </row>
    <row r="160" spans="1:5" ht="41.4" hidden="1" x14ac:dyDescent="0.25">
      <c r="B160" s="74" t="s">
        <v>319</v>
      </c>
      <c r="C160" s="74" t="s">
        <v>11</v>
      </c>
      <c r="D160" s="198" t="s">
        <v>320</v>
      </c>
      <c r="E160" s="199">
        <v>4.32</v>
      </c>
    </row>
    <row r="161" spans="1:5" ht="27.6" hidden="1" x14ac:dyDescent="0.25">
      <c r="B161" s="74" t="s">
        <v>321</v>
      </c>
      <c r="C161" s="74" t="s">
        <v>11</v>
      </c>
      <c r="D161" s="198" t="s">
        <v>322</v>
      </c>
      <c r="E161" s="199">
        <v>2.88</v>
      </c>
    </row>
    <row r="162" spans="1:5" ht="41.4" hidden="1" x14ac:dyDescent="0.25">
      <c r="B162" s="74" t="s">
        <v>323</v>
      </c>
      <c r="C162" s="74" t="s">
        <v>11</v>
      </c>
      <c r="D162" s="198" t="s">
        <v>324</v>
      </c>
      <c r="E162" s="199">
        <v>0.68</v>
      </c>
    </row>
    <row r="163" spans="1:5" ht="41.4" hidden="1" x14ac:dyDescent="0.25">
      <c r="B163" s="74" t="s">
        <v>325</v>
      </c>
      <c r="C163" s="74" t="s">
        <v>11</v>
      </c>
      <c r="D163" s="198" t="s">
        <v>328</v>
      </c>
      <c r="E163" s="199">
        <v>0.37</v>
      </c>
    </row>
    <row r="164" spans="1:5" ht="27.6" hidden="1" x14ac:dyDescent="0.25">
      <c r="B164" s="74" t="s">
        <v>326</v>
      </c>
      <c r="C164" s="74" t="s">
        <v>11</v>
      </c>
      <c r="D164" s="198" t="s">
        <v>329</v>
      </c>
      <c r="E164" s="199">
        <v>0.03</v>
      </c>
    </row>
    <row r="165" spans="1:5" ht="27.6" hidden="1" x14ac:dyDescent="0.25">
      <c r="B165" s="74" t="s">
        <v>327</v>
      </c>
      <c r="C165" s="74" t="s">
        <v>11</v>
      </c>
      <c r="D165" s="198" t="s">
        <v>330</v>
      </c>
      <c r="E165" s="199">
        <v>0.11</v>
      </c>
    </row>
    <row r="166" spans="1:5" ht="41.4" hidden="1" x14ac:dyDescent="0.25">
      <c r="B166" s="74" t="s">
        <v>340</v>
      </c>
      <c r="C166" s="74" t="s">
        <v>11</v>
      </c>
      <c r="D166" s="198" t="s">
        <v>341</v>
      </c>
      <c r="E166" s="199">
        <v>3.82</v>
      </c>
    </row>
    <row r="167" spans="1:5" ht="41.4" hidden="1" x14ac:dyDescent="0.25">
      <c r="B167" s="74" t="s">
        <v>332</v>
      </c>
      <c r="C167" s="74" t="s">
        <v>11</v>
      </c>
      <c r="D167" s="198" t="s">
        <v>336</v>
      </c>
      <c r="E167" s="199">
        <v>110</v>
      </c>
    </row>
    <row r="168" spans="1:5" ht="27.6" hidden="1" x14ac:dyDescent="0.25">
      <c r="B168" s="74" t="s">
        <v>333</v>
      </c>
      <c r="C168" s="74" t="s">
        <v>11</v>
      </c>
      <c r="D168" s="198" t="s">
        <v>337</v>
      </c>
      <c r="E168" s="199">
        <v>104</v>
      </c>
    </row>
    <row r="169" spans="1:5" ht="41.4" hidden="1" x14ac:dyDescent="0.25">
      <c r="B169" s="74" t="s">
        <v>334</v>
      </c>
      <c r="C169" s="74" t="s">
        <v>11</v>
      </c>
      <c r="D169" s="198" t="s">
        <v>338</v>
      </c>
      <c r="E169" s="199">
        <v>140</v>
      </c>
    </row>
    <row r="170" spans="1:5" ht="41.4" hidden="1" x14ac:dyDescent="0.25">
      <c r="B170" s="74" t="s">
        <v>335</v>
      </c>
      <c r="C170" s="74" t="s">
        <v>11</v>
      </c>
      <c r="D170" s="198" t="s">
        <v>339</v>
      </c>
      <c r="E170" s="199">
        <v>80</v>
      </c>
    </row>
    <row r="171" spans="1:5" ht="41.4" hidden="1" x14ac:dyDescent="0.25">
      <c r="B171" s="74" t="s">
        <v>340</v>
      </c>
      <c r="C171" s="74" t="s">
        <v>11</v>
      </c>
      <c r="D171" s="198" t="s">
        <v>341</v>
      </c>
      <c r="E171" s="199">
        <v>3.82</v>
      </c>
    </row>
    <row r="172" spans="1:5" x14ac:dyDescent="0.25"/>
    <row r="173" spans="1:5" s="42" customFormat="1" hidden="1" x14ac:dyDescent="0.3">
      <c r="A173" s="36"/>
      <c r="B173" s="281" t="s">
        <v>214</v>
      </c>
      <c r="C173" s="282"/>
      <c r="D173" s="282"/>
      <c r="E173" s="283"/>
    </row>
    <row r="174" spans="1:5" ht="55.2" x14ac:dyDescent="0.25">
      <c r="B174" s="50" t="s">
        <v>185</v>
      </c>
      <c r="C174" s="50" t="s">
        <v>186</v>
      </c>
      <c r="D174" s="51" t="s">
        <v>187</v>
      </c>
      <c r="E174" s="52">
        <v>10727.55</v>
      </c>
    </row>
    <row r="175" spans="1:5" x14ac:dyDescent="0.25">
      <c r="B175" s="50"/>
      <c r="C175" s="50"/>
      <c r="D175" s="51"/>
      <c r="E175" s="52"/>
    </row>
    <row r="176" spans="1:5" x14ac:dyDescent="0.25"/>
    <row r="177" spans="4:5" x14ac:dyDescent="0.25"/>
    <row r="178" spans="4:5" x14ac:dyDescent="0.25"/>
    <row r="179" spans="4:5" x14ac:dyDescent="0.25"/>
    <row r="180" spans="4:5" x14ac:dyDescent="0.25">
      <c r="D180" s="77"/>
      <c r="E180" s="78"/>
    </row>
    <row r="181" spans="4:5" hidden="1" x14ac:dyDescent="0.25">
      <c r="D181" s="77"/>
    </row>
    <row r="182" spans="4:5" x14ac:dyDescent="0.25"/>
    <row r="183" spans="4:5" hidden="1" x14ac:dyDescent="0.25">
      <c r="D183" s="77"/>
      <c r="E183" s="14"/>
    </row>
    <row r="184" spans="4:5" x14ac:dyDescent="0.25"/>
    <row r="185" spans="4:5" x14ac:dyDescent="0.25"/>
    <row r="186" spans="4:5" x14ac:dyDescent="0.25"/>
    <row r="187" spans="4:5" x14ac:dyDescent="0.25"/>
    <row r="188" spans="4:5" x14ac:dyDescent="0.25"/>
    <row r="189" spans="4:5" x14ac:dyDescent="0.25"/>
    <row r="190" spans="4:5" x14ac:dyDescent="0.25"/>
    <row r="191" spans="4:5" x14ac:dyDescent="0.25"/>
    <row r="192" spans="4:5"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sheetData>
  <mergeCells count="11">
    <mergeCell ref="B1:D1"/>
    <mergeCell ref="B150:E150"/>
    <mergeCell ref="B154:E154"/>
    <mergeCell ref="B173:E173"/>
    <mergeCell ref="B5:E5"/>
    <mergeCell ref="B41:E41"/>
    <mergeCell ref="B73:E73"/>
    <mergeCell ref="B92:E92"/>
    <mergeCell ref="B105:E105"/>
    <mergeCell ref="B137:E137"/>
    <mergeCell ref="B159:E159"/>
  </mergeCells>
  <phoneticPr fontId="3" type="noConversion"/>
  <conditionalFormatting sqref="E3:E4 B5 B6:E15 C16:C38 E16:E38 D16:D39 B16:B40 B105 D148 B155:E157">
    <cfRule type="cellIs" dxfId="143" priority="17" operator="equal">
      <formula>"¿?"</formula>
    </cfRule>
  </conditionalFormatting>
  <printOptions horizontalCentered="1"/>
  <pageMargins left="0.70866141732283472" right="0.70866141732283472" top="0.74803149606299213" bottom="0.74803149606299213" header="0.31496062992125984" footer="0.31496062992125984"/>
  <pageSetup paperSize="9" scale="77" fitToHeight="8" orientation="portrait" r:id="rId1"/>
  <headerFooter>
    <oddHeader>&amp;L &amp;G&amp;R&amp;G</oddHeader>
    <oddFooter>&amp;L&amp;G&amp;CPROJECTE EXECUTIU D’IMPLEMENTACIÓ D’UN SISTEMA DE REGULACIÓ DE TRÀNSIT MITJANÇANT
CÀMERES ALS BARRIS DEL GÒTIC I CASC ANTIC DEL DISTRICTE DE CIUTAT VELLA&amp;R&amp;Pde&amp;N</oddFooter>
  </headerFooter>
  <rowBreaks count="1" manualBreakCount="1">
    <brk id="71" min="1" max="4"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5BA70-E9A6-4434-B638-F10673911142}">
  <sheetPr>
    <tabColor theme="0"/>
    <pageSetUpPr fitToPage="1"/>
  </sheetPr>
  <dimension ref="A2:P157"/>
  <sheetViews>
    <sheetView showGridLines="0" showRuler="0" view="pageBreakPreview" topLeftCell="A47" zoomScaleNormal="85" zoomScaleSheetLayoutView="100" workbookViewId="0">
      <selection activeCell="J60" sqref="J60"/>
    </sheetView>
  </sheetViews>
  <sheetFormatPr baseColWidth="10" defaultColWidth="11.44140625" defaultRowHeight="13.8" zeroHeight="1"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7" width="12.6640625" style="13" hidden="1" customWidth="1"/>
    <col min="8" max="8" width="17.77734375" style="13" customWidth="1"/>
    <col min="9" max="9" width="1.88671875" style="13" customWidth="1"/>
    <col min="10" max="10" width="18" style="13" customWidth="1"/>
    <col min="11" max="11" width="13.77734375" style="13" customWidth="1"/>
    <col min="12" max="13" width="12.109375" style="13" customWidth="1"/>
    <col min="14" max="25" width="11.44140625" style="13" customWidth="1"/>
    <col min="26" max="16384" width="11.44140625" style="13"/>
  </cols>
  <sheetData>
    <row r="2" spans="1:12" ht="22.2" customHeight="1" x14ac:dyDescent="0.3">
      <c r="B2" s="312" t="str">
        <f>_xlfn.CONCAT('Resum Amid.Ppals'!A9,"  ",'Resum Amid.Ppals'!B9)</f>
        <v>PdC-01  Av. Portal de l'Àngel</v>
      </c>
      <c r="C2" s="312"/>
      <c r="D2" s="312"/>
      <c r="E2" s="312"/>
      <c r="F2" s="312"/>
      <c r="G2" s="312"/>
      <c r="H2" s="312"/>
      <c r="I2" s="15"/>
      <c r="J2" s="15"/>
      <c r="K2" s="15"/>
      <c r="L2" s="15"/>
    </row>
    <row r="3" spans="1:12" ht="13.8" customHeight="1" x14ac:dyDescent="0.3">
      <c r="B3" s="313"/>
      <c r="C3" s="313"/>
      <c r="D3" s="313"/>
      <c r="E3" s="313"/>
      <c r="F3" s="313"/>
      <c r="G3" s="313"/>
      <c r="H3" s="313"/>
      <c r="I3" s="15"/>
      <c r="J3" s="15"/>
      <c r="K3" s="15"/>
      <c r="L3" s="15"/>
    </row>
    <row r="4" spans="1:12" s="98" customFormat="1" ht="27" customHeight="1" x14ac:dyDescent="0.3">
      <c r="B4" s="99" t="s">
        <v>0</v>
      </c>
      <c r="C4" s="100" t="s">
        <v>202</v>
      </c>
      <c r="D4" s="109" t="s">
        <v>2</v>
      </c>
      <c r="E4" s="101" t="s">
        <v>204</v>
      </c>
      <c r="F4" s="99" t="s">
        <v>203</v>
      </c>
      <c r="G4" s="99"/>
      <c r="H4" s="102" t="s">
        <v>205</v>
      </c>
      <c r="I4" s="97"/>
      <c r="J4" s="97"/>
      <c r="K4" s="97"/>
      <c r="L4" s="97"/>
    </row>
    <row r="5" spans="1:12" s="98" customFormat="1" ht="8.4" customHeight="1" x14ac:dyDescent="0.3">
      <c r="B5" s="121"/>
      <c r="C5" s="218"/>
      <c r="D5" s="219"/>
      <c r="E5" s="220"/>
      <c r="F5" s="121"/>
      <c r="G5" s="121"/>
      <c r="H5" s="122"/>
      <c r="I5" s="97"/>
      <c r="J5" s="97"/>
      <c r="K5" s="97"/>
      <c r="L5" s="97"/>
    </row>
    <row r="6" spans="1:12" ht="6" customHeight="1" x14ac:dyDescent="0.3">
      <c r="A6" s="289"/>
      <c r="B6" s="289"/>
      <c r="C6" s="289"/>
      <c r="D6" s="289"/>
      <c r="E6" s="289"/>
      <c r="F6" s="289"/>
      <c r="G6" s="289"/>
      <c r="H6" s="289"/>
      <c r="I6" s="289"/>
      <c r="J6" s="15"/>
      <c r="K6" s="15"/>
      <c r="L6" s="15"/>
    </row>
    <row r="7" spans="1:12" ht="15" customHeight="1" x14ac:dyDescent="0.3">
      <c r="B7" s="307" t="str">
        <f>PU!B5</f>
        <v>EQUIPAMENT PUNT DE CONTROL</v>
      </c>
      <c r="C7" s="314"/>
      <c r="D7" s="314"/>
      <c r="E7" s="314"/>
      <c r="F7" s="314"/>
      <c r="G7" s="314"/>
      <c r="H7" s="315"/>
      <c r="I7" s="15"/>
      <c r="J7" s="15"/>
      <c r="K7" s="15"/>
      <c r="L7" s="15"/>
    </row>
    <row r="8" spans="1:12" ht="69" outlineLevel="1" x14ac:dyDescent="0.3">
      <c r="B8" s="47" t="s">
        <v>10</v>
      </c>
      <c r="C8" s="223" t="str">
        <f>VLOOKUP($B8,PU!$B$3:$E$175,2,FALSE)</f>
        <v>UT</v>
      </c>
      <c r="D8" s="217" t="str">
        <f>VLOOKUP($B8,PU!$B$3:$E$175,3,FALSE)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8" s="231">
        <v>1</v>
      </c>
      <c r="F8" s="76">
        <f>VLOOKUP($B8,PU!$B$3:$E$175,4,FALSE)</f>
        <v>6405.04</v>
      </c>
      <c r="G8" s="76"/>
      <c r="H8" s="224">
        <f>ROUND($E8*F8,2)</f>
        <v>6405.04</v>
      </c>
      <c r="I8" s="15"/>
      <c r="J8" s="15"/>
      <c r="K8" s="17"/>
      <c r="L8" s="15"/>
    </row>
    <row r="9" spans="1:12" ht="69" outlineLevel="1" x14ac:dyDescent="0.3">
      <c r="B9" s="47" t="s">
        <v>13</v>
      </c>
      <c r="C9" s="16" t="str">
        <f>VLOOKUP($B9,PU!$B$3:$E$175,2,FALSE)</f>
        <v>UT</v>
      </c>
      <c r="D9" s="243" t="str">
        <f>VLOOKUP($B9,PU!$B$3:$E$175,3,FALSE)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9" s="244">
        <v>1</v>
      </c>
      <c r="F9" s="76">
        <f>VLOOKUP($B9,PU!$B$3:$E$175,4,FALSE)</f>
        <v>307.27</v>
      </c>
      <c r="G9" s="76"/>
      <c r="H9" s="221">
        <f t="shared" ref="H9:H26" si="0">ROUND($E9*F9,2)</f>
        <v>307.27</v>
      </c>
      <c r="I9" s="15"/>
      <c r="J9" s="15"/>
      <c r="K9" s="17"/>
      <c r="L9" s="15"/>
    </row>
    <row r="10" spans="1:12" s="20" customFormat="1" ht="55.8" customHeight="1" outlineLevel="1" x14ac:dyDescent="0.3">
      <c r="B10" s="47" t="s">
        <v>15</v>
      </c>
      <c r="C10" s="16" t="str">
        <f>VLOOKUP($B10,PU!$B$3:$E$175,2,FALSE)</f>
        <v>UT</v>
      </c>
      <c r="D10" s="243" t="str">
        <f>VLOOKUP($B10,PU!$B$3:$E$175,3,FALSE)</f>
        <v>SUBMINISTRAMENT D'UNITAT DE PROCÉS PEL PUNT DE CONTROL, CONSISTENT EN UN PC DE TIPUS INDUSTRIAL, RUGORITZAT, AMB PROCESSADOR I7, CPU QUAD CORE, BIOS, SISTEMA OPERATIU, WATCHDOG, ALIMENTACIÓ 9‐48V, CAPACITAT EMMAGATZEMATGE 2 TB</v>
      </c>
      <c r="E10" s="244">
        <v>1</v>
      </c>
      <c r="F10" s="76">
        <f>VLOOKUP($B10,PU!$B$3:$E$175,4,FALSE)</f>
        <v>930.46</v>
      </c>
      <c r="G10" s="106"/>
      <c r="H10" s="221">
        <f t="shared" si="0"/>
        <v>930.46</v>
      </c>
      <c r="I10" s="18"/>
      <c r="J10" s="18"/>
      <c r="K10" s="19"/>
      <c r="L10" s="18"/>
    </row>
    <row r="11" spans="1:12" ht="27.6" outlineLevel="1" x14ac:dyDescent="0.3">
      <c r="B11" s="47" t="s">
        <v>16</v>
      </c>
      <c r="C11" s="16" t="str">
        <f>VLOOKUP($B11,PU!$B$3:$E$175,2,FALSE)</f>
        <v>UT</v>
      </c>
      <c r="D11" s="243" t="str">
        <f>VLOOKUP($B11,PU!$B$3:$E$175,3,FALSE)</f>
        <v>INSTAL∙LACIÓ, CONFIGURACIÓ I POSADA EN FUNCIONAMENT, D'UNITAT DE PROCÉS PEL PUNT DE CONTROL EN ARMARI PDC.</v>
      </c>
      <c r="E11" s="244">
        <v>1</v>
      </c>
      <c r="F11" s="76">
        <f>VLOOKUP($B11,PU!$B$3:$E$175,4,FALSE)</f>
        <v>160.12</v>
      </c>
      <c r="G11" s="76"/>
      <c r="H11" s="221">
        <f t="shared" si="0"/>
        <v>160.12</v>
      </c>
      <c r="I11" s="15"/>
      <c r="J11" s="15"/>
      <c r="K11" s="17"/>
      <c r="L11" s="15"/>
    </row>
    <row r="12" spans="1:12" ht="41.4" outlineLevel="1" x14ac:dyDescent="0.3">
      <c r="B12" s="47" t="s">
        <v>18</v>
      </c>
      <c r="C12" s="16" t="str">
        <f>VLOOKUP($B12,PU!$B$3:$E$175,2,FALSE)</f>
        <v>UT</v>
      </c>
      <c r="D12" s="243" t="str">
        <f>VLOOKUP($B12,PU!$B$3:$E$175,3,FALSE)</f>
        <v>SUBMINISTRAMENT DE FONT D'ALIMENTACIÓ TIPUS INDUSTRIAL, PER MUNTATGE EN CARRIL DIN, PER ALIMENTAR FINS A 4 CÀMERES PUNT DE CONTROL.</v>
      </c>
      <c r="E12" s="244">
        <v>1</v>
      </c>
      <c r="F12" s="76">
        <f>VLOOKUP($B12,PU!$B$3:$E$175,4,FALSE)</f>
        <v>138.47999999999999</v>
      </c>
      <c r="G12" s="76"/>
      <c r="H12" s="221">
        <f t="shared" si="0"/>
        <v>138.47999999999999</v>
      </c>
      <c r="I12" s="15"/>
      <c r="J12" s="15"/>
      <c r="K12" s="17"/>
      <c r="L12" s="15"/>
    </row>
    <row r="13" spans="1:12" ht="41.4" outlineLevel="1" x14ac:dyDescent="0.3">
      <c r="B13" s="47" t="s">
        <v>19</v>
      </c>
      <c r="C13" s="16" t="str">
        <f>VLOOKUP($B13,PU!$B$3:$E$175,2,FALSE)</f>
        <v>UT</v>
      </c>
      <c r="D13" s="243" t="str">
        <f>VLOOKUP($B13,PU!$B$3:$E$175,3,FALSE)</f>
        <v>INSTAL∙LACIÓ DE FONT D'ALIMENTACIÓ TIPUS INDUSTRIAL, PER MUNTATGE EN CARRIL DIN, PER ALIMENTAR FINS A 4 CÀMERES PUNT DE CONTROL.</v>
      </c>
      <c r="E13" s="244">
        <v>1</v>
      </c>
      <c r="F13" s="76">
        <f>VLOOKUP($B13,PU!$B$3:$E$175,4,FALSE)</f>
        <v>30.29</v>
      </c>
      <c r="G13" s="76"/>
      <c r="H13" s="221">
        <f t="shared" si="0"/>
        <v>30.29</v>
      </c>
      <c r="I13" s="15"/>
      <c r="J13" s="15"/>
      <c r="K13" s="17"/>
      <c r="L13" s="15"/>
    </row>
    <row r="14" spans="1:12" ht="33" customHeight="1" outlineLevel="1" x14ac:dyDescent="0.3">
      <c r="B14" s="47" t="s">
        <v>20</v>
      </c>
      <c r="C14" s="16" t="str">
        <f>VLOOKUP($B14,PU!$B$3:$E$175,2,FALSE)</f>
        <v>UT</v>
      </c>
      <c r="D14" s="245" t="str">
        <f>VLOOKUP($B14,PU!$B$3:$E$175,3,FALSE)</f>
        <v>SUBMINISTRAMENT DE FONT D'ALIMENTACIÓ TIPUS INDUSTRIAL, PER MUNTATGE EN CARRIL DIN, PER ALIMENTAR UNITAT DE PROCÈS (PC)</v>
      </c>
      <c r="E14" s="244">
        <v>1</v>
      </c>
      <c r="F14" s="76">
        <f>VLOOKUP($B14,PU!$B$3:$E$175,4,FALSE)</f>
        <v>46.74</v>
      </c>
      <c r="G14" s="76"/>
      <c r="H14" s="221">
        <f t="shared" ref="H14:H15" si="1">ROUND($E14*F14,2)</f>
        <v>46.74</v>
      </c>
      <c r="I14" s="15"/>
      <c r="J14" s="15"/>
      <c r="K14" s="17"/>
      <c r="L14" s="15"/>
    </row>
    <row r="15" spans="1:12" ht="27.6" outlineLevel="1" x14ac:dyDescent="0.3">
      <c r="B15" s="47" t="s">
        <v>21</v>
      </c>
      <c r="C15" s="16" t="str">
        <f>VLOOKUP($B15,PU!$B$3:$E$175,2,FALSE)</f>
        <v>UT</v>
      </c>
      <c r="D15" s="243" t="str">
        <f>VLOOKUP($B15,PU!$B$3:$E$175,3,FALSE)</f>
        <v>INSTAL·LACIÓ DE FONT D'ALIMENTACIÓ TIPUS INDUSTRIAL, PER MUNTATGE EN CARRIL DIN, PER ALIMENTAR UNITAT DE PROCÈS (PC)</v>
      </c>
      <c r="E15" s="244">
        <v>1</v>
      </c>
      <c r="F15" s="76">
        <f>VLOOKUP($B15,PU!$B$3:$E$175,4,FALSE)</f>
        <v>12.12</v>
      </c>
      <c r="G15" s="76"/>
      <c r="H15" s="221">
        <f t="shared" si="1"/>
        <v>12.12</v>
      </c>
      <c r="I15" s="15"/>
      <c r="J15" s="15"/>
      <c r="K15" s="17"/>
      <c r="L15" s="15"/>
    </row>
    <row r="16" spans="1:12" ht="41.4" outlineLevel="1" x14ac:dyDescent="0.3">
      <c r="B16" s="47" t="s">
        <v>28</v>
      </c>
      <c r="C16" s="16" t="str">
        <f>VLOOKUP($B16,PU!$B$3:$E$175,2,FALSE)</f>
        <v>UT</v>
      </c>
      <c r="D16" s="243" t="str">
        <f>VLOOKUP($B16,PU!$B$3:$E$175,3,FALSE)</f>
        <v xml:space="preserve">SUBMINISTRAMENT DE SAI PUNT DE CONTROL LECTURA DE MATRÍCULES, 1000 / 1000VA ‐ AP160N‐1K, FORMAT RACK 19", DE 1000VA / 900W, MONOFÀSIC AMB 3 BATERIES 12V/7,2 AH. </v>
      </c>
      <c r="E16" s="244">
        <v>1</v>
      </c>
      <c r="F16" s="76">
        <f>VLOOKUP($B16,PU!$B$3:$E$175,4,FALSE)</f>
        <v>392.09</v>
      </c>
      <c r="G16" s="76"/>
      <c r="H16" s="221">
        <f t="shared" si="0"/>
        <v>392.09</v>
      </c>
      <c r="I16" s="15"/>
      <c r="J16" s="15"/>
      <c r="K16" s="17"/>
      <c r="L16" s="15"/>
    </row>
    <row r="17" spans="2:16" ht="82.8" outlineLevel="1" x14ac:dyDescent="0.3">
      <c r="B17" s="47" t="s">
        <v>30</v>
      </c>
      <c r="C17" s="16" t="str">
        <f>VLOOKUP($B17,PU!$B$3:$E$175,2,FALSE)</f>
        <v>UT</v>
      </c>
      <c r="D17" s="243" t="str">
        <f>VLOOKUP($B17,PU!$B$3:$E$175,3,FALSE)</f>
        <v>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v>
      </c>
      <c r="E17" s="244">
        <v>1</v>
      </c>
      <c r="F17" s="76">
        <f>VLOOKUP($B17,PU!$B$3:$E$175,4,FALSE)</f>
        <v>30.29</v>
      </c>
      <c r="G17" s="76"/>
      <c r="H17" s="221">
        <f t="shared" si="0"/>
        <v>30.29</v>
      </c>
      <c r="I17" s="15"/>
      <c r="J17" s="15"/>
      <c r="K17" s="17"/>
      <c r="L17" s="15"/>
    </row>
    <row r="18" spans="2:16" ht="41.4" outlineLevel="1" x14ac:dyDescent="0.3">
      <c r="B18" s="47" t="s">
        <v>32</v>
      </c>
      <c r="C18" s="16" t="str">
        <f>VLOOKUP($B18,PU!$B$3:$E$175,2,FALSE)</f>
        <v>UT</v>
      </c>
      <c r="D18" s="243" t="str">
        <f>VLOOKUP($B18,PU!$B$3:$E$175,3,FALSE)</f>
        <v>SUBMINISTRAMENT DE MÒDUL SNMP DE COMUNICACIONS PER SAI. INCLOU PETIT MATERIAL, CABLEJAT I QUALSEVOL ALTRE NECESSARI PEL CORRECTE FUNCIONAMENT.</v>
      </c>
      <c r="E18" s="244">
        <v>1</v>
      </c>
      <c r="F18" s="76">
        <f>VLOOKUP($B18,PU!$B$3:$E$175,4,FALSE)</f>
        <v>188.04</v>
      </c>
      <c r="G18" s="76"/>
      <c r="H18" s="221">
        <f t="shared" si="0"/>
        <v>188.04</v>
      </c>
      <c r="I18" s="15"/>
      <c r="J18" s="15"/>
      <c r="K18" s="17"/>
      <c r="L18" s="15"/>
    </row>
    <row r="19" spans="2:16" ht="55.2" outlineLevel="1" x14ac:dyDescent="0.3">
      <c r="B19" s="47" t="s">
        <v>34</v>
      </c>
      <c r="C19" s="16" t="str">
        <f>VLOOKUP($B19,PU!$B$3:$E$175,2,FALSE)</f>
        <v>UT</v>
      </c>
      <c r="D19" s="243" t="str">
        <f>VLOOKUP($B19,PU!$B$3:$E$175,3,FALSE)</f>
        <v xml:space="preserve">INSTAL∙LACIÓ DE MÒDUL SNMP COMUNICACIONS PER SAI, CONNEXIÓ I POSADA EN MARXA. INCLOU PETIT MATERIAL INSTAL∙LACIÓ, CABLEJAT I CONNEXIÓ I QUALSEVOL ALTRE NECESSARI PEL CORRECTE FUNCIONAMENT. </v>
      </c>
      <c r="E19" s="244">
        <v>1</v>
      </c>
      <c r="F19" s="76">
        <f>VLOOKUP($B19,PU!$B$3:$E$175,4,FALSE)</f>
        <v>5.19</v>
      </c>
      <c r="G19" s="76"/>
      <c r="H19" s="221">
        <f t="shared" si="0"/>
        <v>5.19</v>
      </c>
      <c r="I19" s="15"/>
      <c r="J19" s="15"/>
      <c r="K19" s="17"/>
      <c r="L19" s="15"/>
    </row>
    <row r="20" spans="2:16" ht="82.8" outlineLevel="1" x14ac:dyDescent="0.3">
      <c r="B20" s="47" t="s">
        <v>36</v>
      </c>
      <c r="C20" s="16" t="str">
        <f>VLOOKUP($B20,PU!$B$3:$E$175,2,FALSE)</f>
        <v>UT</v>
      </c>
      <c r="D20" s="243" t="str">
        <f>VLOOKUP($B20,PU!$B$3:$E$175,3,FALSE)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20" s="244">
        <v>1</v>
      </c>
      <c r="F20" s="76">
        <f>VLOOKUP($B20,PU!$B$3:$E$175,4,FALSE)</f>
        <v>257.93</v>
      </c>
      <c r="G20" s="76"/>
      <c r="H20" s="221">
        <f t="shared" si="0"/>
        <v>257.93</v>
      </c>
      <c r="I20" s="15"/>
      <c r="J20" s="15"/>
      <c r="K20" s="17"/>
      <c r="L20" s="15"/>
    </row>
    <row r="21" spans="2:16" ht="96" customHeight="1" outlineLevel="1" x14ac:dyDescent="0.3">
      <c r="B21" s="47" t="s">
        <v>38</v>
      </c>
      <c r="C21" s="16" t="str">
        <f>VLOOKUP($B21,PU!$B$3:$E$175,2,FALSE)</f>
        <v>UT</v>
      </c>
      <c r="D21" s="243" t="str">
        <f>VLOOKUP($B21,PU!$B$3:$E$175,3,FALSE)</f>
        <v xml:space="preserve">INSTAL∙LACIÓ D'EQUIPAMENTS ESPECÍFICS PER LA DISTRIBUCIÓ D'ENERGIA DEL PUNT DE CONTROL. </v>
      </c>
      <c r="E21" s="244">
        <v>1</v>
      </c>
      <c r="F21" s="76">
        <f>VLOOKUP($B21,PU!$B$3:$E$175,4,FALSE)</f>
        <v>70.11</v>
      </c>
      <c r="G21" s="76"/>
      <c r="H21" s="221">
        <f t="shared" si="0"/>
        <v>70.11</v>
      </c>
      <c r="I21" s="15"/>
      <c r="J21" s="15"/>
      <c r="K21" s="17"/>
      <c r="L21" s="15"/>
    </row>
    <row r="22" spans="2:16" ht="82.8" outlineLevel="1" x14ac:dyDescent="0.3">
      <c r="B22" s="47" t="s">
        <v>48</v>
      </c>
      <c r="C22" s="16" t="str">
        <f>VLOOKUP($B22,PU!$B$3:$E$175,2,FALSE)</f>
        <v>UT</v>
      </c>
      <c r="D22" s="243" t="str">
        <f>VLOOKUP($B22,PU!$B$3:$E$175,3,FALSE)</f>
        <v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v>
      </c>
      <c r="E22" s="244">
        <v>1</v>
      </c>
      <c r="F22" s="76">
        <f>VLOOKUP($B22,PU!$B$3:$E$175,4,FALSE)</f>
        <v>722.73</v>
      </c>
      <c r="G22" s="76"/>
      <c r="H22" s="221">
        <f t="shared" si="0"/>
        <v>722.73</v>
      </c>
      <c r="I22" s="15"/>
      <c r="J22" s="15"/>
      <c r="K22" s="17"/>
      <c r="L22" s="15"/>
    </row>
    <row r="23" spans="2:16" ht="82.8" outlineLevel="1" x14ac:dyDescent="0.3">
      <c r="B23" s="47" t="s">
        <v>50</v>
      </c>
      <c r="C23" s="21" t="str">
        <f>VLOOKUP($B23,PU!$B$3:$E$175,2,FALSE)</f>
        <v>UT</v>
      </c>
      <c r="D23" s="217" t="str">
        <f>VLOOKUP($B23,PU!$B$3:$E$175,3,FALSE)</f>
        <v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v>
      </c>
      <c r="E23" s="246">
        <v>1</v>
      </c>
      <c r="F23" s="76">
        <f>VLOOKUP($B23,PU!$B$3:$E$175,4,FALSE)</f>
        <v>129.83000000000001</v>
      </c>
      <c r="G23" s="76"/>
      <c r="H23" s="224">
        <f t="shared" si="0"/>
        <v>129.83000000000001</v>
      </c>
      <c r="I23" s="15"/>
      <c r="J23" s="15"/>
      <c r="K23" s="17"/>
      <c r="L23" s="15"/>
    </row>
    <row r="24" spans="2:16" ht="82.8" outlineLevel="1" x14ac:dyDescent="0.3">
      <c r="B24" s="47" t="s">
        <v>65</v>
      </c>
      <c r="C24" s="21" t="str">
        <f>VLOOKUP($B24,PU!$B$3:$E$175,2,FALSE)</f>
        <v>UT</v>
      </c>
      <c r="D24" s="217" t="str">
        <f>VLOOKUP($B24,PU!$B$3:$E$175,3,FALSE)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24" s="246">
        <v>1</v>
      </c>
      <c r="F24" s="76">
        <f>VLOOKUP($B24,PU!$B$3:$E$175,4,FALSE)</f>
        <v>419.79</v>
      </c>
      <c r="G24" s="76"/>
      <c r="H24" s="224">
        <f t="shared" si="0"/>
        <v>419.79</v>
      </c>
      <c r="I24" s="15"/>
      <c r="J24" s="15"/>
      <c r="K24" s="17"/>
      <c r="L24" s="15"/>
    </row>
    <row r="25" spans="2:16" ht="69" outlineLevel="1" x14ac:dyDescent="0.3">
      <c r="B25" s="47" t="s">
        <v>67</v>
      </c>
      <c r="C25" s="16" t="str">
        <f>VLOOKUP($B25,PU!$B$3:$E$175,2,FALSE)</f>
        <v>UT</v>
      </c>
      <c r="D25" s="243" t="str">
        <f>VLOOKUP($B25,PU!$B$3:$E$175,3,FALSE)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25" s="244">
        <v>1</v>
      </c>
      <c r="F25" s="76">
        <f>VLOOKUP($B25,PU!$B$3:$E$175,4,FALSE)</f>
        <v>822.27</v>
      </c>
      <c r="G25" s="76"/>
      <c r="H25" s="221">
        <f t="shared" si="0"/>
        <v>822.27</v>
      </c>
      <c r="I25" s="15"/>
      <c r="J25" s="17"/>
      <c r="K25" s="17"/>
      <c r="L25" s="15"/>
    </row>
    <row r="26" spans="2:16" ht="41.4" outlineLevel="1" x14ac:dyDescent="0.3">
      <c r="B26" s="47" t="s">
        <v>69</v>
      </c>
      <c r="C26" s="16" t="str">
        <f>VLOOKUP($B26,PU!$B$3:$E$175,2,FALSE)</f>
        <v>UT</v>
      </c>
      <c r="D26" s="243" t="str">
        <f>VLOOKUP($B26,PU!$B$3:$E$175,3,FALSE)</f>
        <v>PRECINTAT DE CÀMERES I DEL PC DE CONTROL DEL PUNT DE CONTROL. INCLOU TOTS ELS MATERIALS (PRECINTES), MITJANS I RECURSOS NECESSARIS. PREU PER PUNT DE CONTROL.</v>
      </c>
      <c r="E26" s="244">
        <v>1</v>
      </c>
      <c r="F26" s="76">
        <f>VLOOKUP($B26,PU!$B$3:$E$175,4,FALSE)</f>
        <v>259.66000000000003</v>
      </c>
      <c r="G26" s="76"/>
      <c r="H26" s="221">
        <f t="shared" si="0"/>
        <v>259.66000000000003</v>
      </c>
      <c r="I26" s="15"/>
      <c r="J26" s="15"/>
      <c r="K26" s="17"/>
      <c r="L26" s="15"/>
    </row>
    <row r="27" spans="2:16" ht="15.6" outlineLevel="1" x14ac:dyDescent="0.3">
      <c r="B27" s="316" t="s">
        <v>206</v>
      </c>
      <c r="C27" s="317"/>
      <c r="D27" s="317"/>
      <c r="E27" s="317"/>
      <c r="F27" s="317"/>
      <c r="G27" s="317"/>
      <c r="H27" s="227">
        <f>SUM(H8:H26)</f>
        <v>11328.450000000003</v>
      </c>
      <c r="I27" s="22"/>
      <c r="J27" s="23"/>
      <c r="K27" s="24"/>
      <c r="L27" s="25"/>
      <c r="M27" s="26"/>
    </row>
    <row r="28" spans="2:16" ht="15.6" outlineLevel="1" x14ac:dyDescent="0.3">
      <c r="B28" s="290"/>
      <c r="C28" s="290"/>
      <c r="D28" s="290"/>
      <c r="E28" s="290"/>
      <c r="F28" s="290"/>
      <c r="G28" s="290"/>
      <c r="H28" s="290"/>
      <c r="I28" s="22"/>
      <c r="J28" s="23"/>
      <c r="K28" s="24"/>
      <c r="L28" s="25"/>
      <c r="M28" s="26"/>
    </row>
    <row r="29" spans="2:16" ht="15" customHeight="1" outlineLevel="1" x14ac:dyDescent="0.3">
      <c r="B29" s="318" t="str">
        <f>PU!B41</f>
        <v>OBRA CIVIL</v>
      </c>
      <c r="C29" s="319"/>
      <c r="D29" s="319"/>
      <c r="E29" s="319"/>
      <c r="F29" s="319"/>
      <c r="G29" s="319"/>
      <c r="H29" s="320"/>
      <c r="I29" s="14"/>
      <c r="J29" s="27"/>
      <c r="K29" s="28"/>
    </row>
    <row r="30" spans="2:16" ht="69" outlineLevel="1" x14ac:dyDescent="0.3">
      <c r="B30" s="47" t="s">
        <v>122</v>
      </c>
      <c r="C30" s="21" t="str">
        <f>VLOOKUP($B30,PU!$B$3:$E$175,2,FALSE)</f>
        <v>UT</v>
      </c>
      <c r="D30" s="217" t="str">
        <f>VLOOKUP($B30,PU!$B$3:$E$175,3,FALSE)</f>
        <v>FONAMENT DE FORMIGÓ PREFABRICAT PER A ARMARI REGULADOR AMB DOSIFICACIÓ DE 250 KG/m3 I ENCOFRAT CARA VISTA DE DIMENSIONS APROXIMADES 53 x 32,5 x 35 cm. AMB UN ENCASTAMENT DE 15 cm. I DOS FORATS DE 110 mm. DE DIÀMETRE. TOTALMENT EXECUTAT.</v>
      </c>
      <c r="E30" s="231">
        <v>1</v>
      </c>
      <c r="F30" s="104">
        <f>VLOOKUP($B30,PU!$B$3:$E$175,4,FALSE)</f>
        <v>203.4</v>
      </c>
      <c r="G30" s="107"/>
      <c r="H30" s="224">
        <f t="shared" ref="H30:H42" si="2">ROUND($E30*F30,2)</f>
        <v>203.4</v>
      </c>
      <c r="I30" s="15"/>
      <c r="J30" s="15"/>
      <c r="K30" s="15"/>
      <c r="L30" s="15"/>
      <c r="M30" s="15"/>
      <c r="N30" s="15"/>
      <c r="O30" s="15"/>
      <c r="P30" s="15"/>
    </row>
    <row r="31" spans="2:16" ht="69" outlineLevel="1" x14ac:dyDescent="0.3">
      <c r="B31" s="47" t="s">
        <v>133</v>
      </c>
      <c r="C31" s="16" t="str">
        <f>VLOOKUP($B31,PU!$B$3:$E$175,2,FALSE)</f>
        <v>UT</v>
      </c>
      <c r="D31" s="243" t="str">
        <f>VLOOKUP($B31,PU!$B$3:$E$175,3,FALSE)</f>
        <v>PERICÓ DE 60 x 60 cm. PREFABRICAT DE FORMIGÓ O CONSTRUÏT AMB MAONS GERO I FONS DEL MATEIX MATERIAL REBENT EL MARC I LA TAPA CORRESPONENT, SENSE INCLOURE AQUESTS. INCLOU DEMOLICIÓ PAVIMENT, EXCAVACIÓ I POSTERIOR REPOSICIÓ. TOTALMENT EXECUTAT.</v>
      </c>
      <c r="E31" s="231">
        <v>1</v>
      </c>
      <c r="F31" s="104">
        <f>VLOOKUP($B31,PU!$B$3:$E$175,4,FALSE)</f>
        <v>129.83000000000001</v>
      </c>
      <c r="G31" s="107"/>
      <c r="H31" s="221">
        <f t="shared" si="2"/>
        <v>129.83000000000001</v>
      </c>
      <c r="I31" s="15"/>
      <c r="J31" s="15"/>
      <c r="K31" s="15"/>
      <c r="L31" s="15"/>
      <c r="M31" s="15"/>
      <c r="N31" s="15"/>
      <c r="O31" s="15"/>
      <c r="P31" s="15"/>
    </row>
    <row r="32" spans="2:16" ht="27.6" outlineLevel="1" x14ac:dyDescent="0.3">
      <c r="B32" s="47" t="s">
        <v>149</v>
      </c>
      <c r="C32" s="16" t="str">
        <f>VLOOKUP($B32,PU!$B$3:$E$175,2,FALSE)</f>
        <v>UT</v>
      </c>
      <c r="D32" s="243" t="str">
        <f>VLOOKUP($B32,PU!$B$3:$E$175,3,FALSE)</f>
        <v>INTERCEPTAR CANALITZACIÓ EXISTENT / EMBOCADURA PERICÓ EXISTENT.</v>
      </c>
      <c r="E32" s="231">
        <v>1</v>
      </c>
      <c r="F32" s="104">
        <f>VLOOKUP($B32,PU!$B$3:$E$175,4,FALSE)</f>
        <v>160.12</v>
      </c>
      <c r="G32" s="107"/>
      <c r="H32" s="221">
        <f t="shared" si="2"/>
        <v>160.12</v>
      </c>
      <c r="I32" s="15"/>
      <c r="J32" s="15"/>
      <c r="K32" s="15"/>
      <c r="L32" s="15"/>
      <c r="M32" s="15"/>
      <c r="N32" s="15"/>
      <c r="O32" s="15"/>
      <c r="P32" s="15"/>
    </row>
    <row r="33" spans="2:16" ht="27.6" outlineLevel="1" x14ac:dyDescent="0.3">
      <c r="B33" s="47" t="s">
        <v>151</v>
      </c>
      <c r="C33" s="16" t="str">
        <f>VLOOKUP($B33,PU!$B$3:$E$175,2,FALSE)</f>
        <v>ML</v>
      </c>
      <c r="D33" s="243" t="str">
        <f>VLOOKUP($B33,PU!$B$3:$E$175,3,FALSE)</f>
        <v>COMPROVACIÓ I MANDRINATGE DE CANALITZACIÓ EXISTENT DEIXANT PASSAT FIL GUIA.</v>
      </c>
      <c r="E33" s="231">
        <v>100</v>
      </c>
      <c r="F33" s="104">
        <f>VLOOKUP($B33,PU!$B$3:$E$175,4,FALSE)</f>
        <v>2.16</v>
      </c>
      <c r="G33" s="107"/>
      <c r="H33" s="221">
        <f t="shared" si="2"/>
        <v>216</v>
      </c>
      <c r="I33" s="15"/>
      <c r="J33" s="15"/>
      <c r="K33" s="15"/>
      <c r="L33" s="15"/>
      <c r="M33" s="15"/>
      <c r="N33" s="15"/>
      <c r="O33" s="15"/>
      <c r="P33" s="15"/>
    </row>
    <row r="34" spans="2:16" ht="96.6" outlineLevel="1" x14ac:dyDescent="0.3">
      <c r="B34" s="47" t="s">
        <v>153</v>
      </c>
      <c r="C34" s="16" t="str">
        <f>VLOOKUP($B34,PU!$B$3:$E$175,2,FALSE)</f>
        <v>ML</v>
      </c>
      <c r="D34" s="243" t="str">
        <f>VLOOKUP($B34,PU!$B$3:$E$175,3,FALSE)</f>
        <v>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v>
      </c>
      <c r="E34" s="231">
        <v>10</v>
      </c>
      <c r="F34" s="104">
        <f>VLOOKUP($B34,PU!$B$3:$E$175,4,FALSE)</f>
        <v>73.569999999999993</v>
      </c>
      <c r="G34" s="107"/>
      <c r="H34" s="221">
        <f t="shared" si="2"/>
        <v>735.7</v>
      </c>
      <c r="I34" s="15"/>
      <c r="J34" s="15"/>
      <c r="K34" s="15"/>
      <c r="L34" s="15"/>
      <c r="M34" s="15"/>
      <c r="N34" s="15"/>
      <c r="O34" s="15"/>
      <c r="P34" s="15"/>
    </row>
    <row r="35" spans="2:16" ht="27.6" outlineLevel="1" x14ac:dyDescent="0.3">
      <c r="B35" s="47" t="s">
        <v>160</v>
      </c>
      <c r="C35" s="16" t="str">
        <f>VLOOKUP($B35,PU!$B$3:$E$175,2,FALSE)</f>
        <v>ML</v>
      </c>
      <c r="D35" s="243" t="str">
        <f>VLOOKUP($B35,PU!$B$3:$E$175,3,FALSE)</f>
        <v>SUPLEMENT PER REALITZACIÓ DE CANALITZACIÓ EN VORERA DE PAVIMENT ESPECIAL, TIPUS GRANIT, LLAMBORDES O SIMILARS</v>
      </c>
      <c r="E35" s="231">
        <v>4</v>
      </c>
      <c r="F35" s="104">
        <f>VLOOKUP($B35,PU!$B$3:$E$175,4,FALSE)</f>
        <v>25.97</v>
      </c>
      <c r="G35" s="107"/>
      <c r="H35" s="221">
        <f t="shared" ref="H35" si="3">ROUND($E35*F35,2)</f>
        <v>103.88</v>
      </c>
      <c r="I35" s="15"/>
      <c r="J35" s="15"/>
      <c r="K35" s="15"/>
      <c r="L35" s="15"/>
      <c r="M35" s="15"/>
      <c r="N35" s="15"/>
      <c r="O35" s="15"/>
      <c r="P35" s="15"/>
    </row>
    <row r="36" spans="2:16" ht="110.4" outlineLevel="1" x14ac:dyDescent="0.3">
      <c r="B36" s="47" t="s">
        <v>162</v>
      </c>
      <c r="C36" s="16" t="str">
        <f>VLOOKUP($B36,PU!$B$3:$E$175,2,FALSE)</f>
        <v>ML</v>
      </c>
      <c r="D36" s="243" t="str">
        <f>VLOOKUP($B36,PU!$B$3:$E$175,3,FALSE)</f>
        <v>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v>
      </c>
      <c r="E36" s="231">
        <v>2</v>
      </c>
      <c r="F36" s="104">
        <f>VLOOKUP($B36,PU!$B$3:$E$175,4,FALSE)</f>
        <v>134.16</v>
      </c>
      <c r="G36" s="107"/>
      <c r="H36" s="221">
        <f t="shared" ref="H36" si="4">ROUND($E36*F36,2)</f>
        <v>268.32</v>
      </c>
      <c r="I36" s="15"/>
      <c r="J36" s="15"/>
      <c r="K36" s="15"/>
      <c r="L36" s="15"/>
      <c r="M36" s="15"/>
      <c r="N36" s="15"/>
      <c r="O36" s="15"/>
      <c r="P36" s="15"/>
    </row>
    <row r="37" spans="2:16" ht="82.8" outlineLevel="1" x14ac:dyDescent="0.3">
      <c r="B37" s="47" t="s">
        <v>166</v>
      </c>
      <c r="C37" s="16" t="str">
        <f>VLOOKUP($B37,PU!$B$3:$E$175,2,FALSE)</f>
        <v>M2</v>
      </c>
      <c r="D37" s="243" t="str">
        <f>VLOOKUP($B37,PU!$B$3:$E$175,3,FALSE)</f>
        <v>REPOSICIÓ DE PAVIMENT TIPUS AGLOMERAT ASFÀLTIC EN CALENT. INCLOU DEMOLICIÓ DE PAVIMENT DE FORMIGÓ, FINS A 30 cm DE GRUIX I POSTERIOR REPOSICIÓ DE PAVIMENT DE MESCLA BITUMINOSA EN CALENT DE 18 cm, AMB CAPA DE RODADURA DE TRÀNSIT DE 3 cm MESCLA BITUMINOSA. D'ACORD A LES CONDICIONS INDICADES PELS SERVEIS TÈCNICS MUNICIPALS.</v>
      </c>
      <c r="E37" s="231">
        <v>0</v>
      </c>
      <c r="F37" s="104">
        <f>VLOOKUP($B37,PU!$B$3:$E$175,4,FALSE)</f>
        <v>398.16</v>
      </c>
      <c r="G37" s="107"/>
      <c r="H37" s="221">
        <f t="shared" ref="H37:H38" si="5">ROUND($E37*F37,2)</f>
        <v>0</v>
      </c>
      <c r="I37" s="15"/>
      <c r="J37" s="15"/>
      <c r="K37" s="15"/>
      <c r="L37" s="15"/>
      <c r="M37" s="15"/>
      <c r="N37" s="15"/>
      <c r="O37" s="15"/>
      <c r="P37" s="15"/>
    </row>
    <row r="38" spans="2:16" ht="27.6" outlineLevel="1" x14ac:dyDescent="0.3">
      <c r="B38" s="47" t="s">
        <v>241</v>
      </c>
      <c r="C38" s="16" t="str">
        <f>VLOOKUP($B38,PU!$B$3:$E$175,2,FALSE)</f>
        <v>UT</v>
      </c>
      <c r="D38" s="243" t="str">
        <f>VLOOKUP($B38,PU!$B$3:$E$175,3,FALSE)</f>
        <v>SUBMINISTRAMENT PLACA DE PRESA DE TERRA DE 500 x 500 x 3 mm I ACCESSORIS CONNEXIÓ.</v>
      </c>
      <c r="E38" s="231">
        <v>1</v>
      </c>
      <c r="F38" s="104">
        <f>VLOOKUP($B38,PU!$B$3:$E$175,4,FALSE)</f>
        <v>30.29</v>
      </c>
      <c r="G38" s="107"/>
      <c r="H38" s="221">
        <f t="shared" si="5"/>
        <v>30.29</v>
      </c>
      <c r="I38" s="15"/>
      <c r="J38" s="15"/>
      <c r="K38" s="15"/>
      <c r="L38" s="15"/>
      <c r="M38" s="15"/>
      <c r="N38" s="15"/>
      <c r="O38" s="15"/>
      <c r="P38" s="15"/>
    </row>
    <row r="39" spans="2:16" ht="41.4" outlineLevel="1" x14ac:dyDescent="0.3">
      <c r="B39" s="47" t="s">
        <v>242</v>
      </c>
      <c r="C39" s="16" t="str">
        <f>VLOOKUP($B39,PU!$B$3:$E$175,2,FALSE)</f>
        <v>UT</v>
      </c>
      <c r="D39" s="243" t="str">
        <f>VLOOKUP($B39,PU!$B$3:$E$175,3,FALSE)</f>
        <v>INSTAL∙LACIÓ PLACA DE PRESA DE TERRA DE 500 x 500 x 3 mm I ACCESSORIS CONNEXIÓ, EN PERICÓ DE REGISTRE. INCLOSA OBRA CIVIL NECESSÀRIA.</v>
      </c>
      <c r="E39" s="231">
        <v>1</v>
      </c>
      <c r="F39" s="104">
        <f>VLOOKUP($B39,PU!$B$3:$E$175,4,FALSE)</f>
        <v>129.83000000000001</v>
      </c>
      <c r="G39" s="107"/>
      <c r="H39" s="221">
        <f t="shared" ref="H39:H41" si="6">ROUND($E39*F39,2)</f>
        <v>129.83000000000001</v>
      </c>
      <c r="I39" s="15"/>
      <c r="J39" s="15"/>
      <c r="K39" s="15"/>
      <c r="L39" s="15"/>
      <c r="M39" s="15"/>
      <c r="N39" s="15"/>
      <c r="O39" s="15"/>
      <c r="P39" s="15"/>
    </row>
    <row r="40" spans="2:16" outlineLevel="1" x14ac:dyDescent="0.3">
      <c r="B40" s="47" t="s">
        <v>244</v>
      </c>
      <c r="C40" s="16" t="str">
        <f>VLOOKUP($B40,PU!$B$3:$E$175,2,FALSE)</f>
        <v>UT</v>
      </c>
      <c r="D40" s="243" t="str">
        <f>VLOOKUP($B40,PU!$B$3:$E$175,3,FALSE)</f>
        <v>OBTURACIÓ DE TUBULAR AMB CABLES EXISTENTS.</v>
      </c>
      <c r="E40" s="231">
        <v>6</v>
      </c>
      <c r="F40" s="104">
        <f>VLOOKUP($B40,PU!$B$3:$E$175,4,FALSE)</f>
        <v>2.6</v>
      </c>
      <c r="G40" s="107"/>
      <c r="H40" s="221">
        <f t="shared" si="6"/>
        <v>15.6</v>
      </c>
      <c r="I40" s="15"/>
      <c r="J40" s="15"/>
      <c r="K40" s="15"/>
      <c r="L40" s="15"/>
      <c r="M40" s="15"/>
      <c r="N40" s="15"/>
      <c r="O40" s="15"/>
      <c r="P40" s="15"/>
    </row>
    <row r="41" spans="2:16" ht="41.4" outlineLevel="1" x14ac:dyDescent="0.3">
      <c r="B41" s="47" t="s">
        <v>245</v>
      </c>
      <c r="C41" s="21" t="str">
        <f>VLOOKUP($B41,PU!$B$3:$E$175,2,FALSE)</f>
        <v>M3</v>
      </c>
      <c r="D41" s="217" t="str">
        <f>VLOOKUP($B41,PU!$B$3:$E$175,3,FALSE)</f>
        <v>DEMOLICIÓ DE FORMIGÓ AMB MARTELL TRENCADOR, INCLÒS TALL D'ARMADURES AMB SOPLET, RETIRADA I TRANSPORT DE RESIDUS A DEIXALLERIA. TOTALMENT EXECUTADA.</v>
      </c>
      <c r="E41" s="231">
        <v>1</v>
      </c>
      <c r="F41" s="104">
        <f>VLOOKUP($B41,PU!$B$3:$E$175,4,FALSE)</f>
        <v>109.06</v>
      </c>
      <c r="G41" s="107"/>
      <c r="H41" s="224">
        <f t="shared" si="6"/>
        <v>109.06</v>
      </c>
      <c r="I41" s="15"/>
      <c r="J41" s="15"/>
      <c r="K41" s="15"/>
      <c r="L41" s="15"/>
      <c r="M41" s="15"/>
      <c r="N41" s="15"/>
      <c r="O41" s="15"/>
      <c r="P41" s="15"/>
    </row>
    <row r="42" spans="2:16" ht="69" outlineLevel="1" x14ac:dyDescent="0.3">
      <c r="B42" s="47" t="s">
        <v>171</v>
      </c>
      <c r="C42" s="21" t="str">
        <f>VLOOKUP($B42,PU!$B$3:$E$175,2,FALSE)</f>
        <v>UT</v>
      </c>
      <c r="D42" s="217" t="str">
        <f>VLOOKUP($B42,PU!$B$3:$E$175,3,FALSE)</f>
        <v>SENYALITZACIÓ OBRES, ZONES D'ABASSEGAMENT DE MATERIALS, MAQUINÀRIA, TALLS DE CARRIL I SIMILARS, NECESSARIS PER A L'EXECUCIÓ DE L'OBRA CIVIL A FER EN EL PUNT DE CONTROL. INCLOU TRAMITACIÓ PERMISOS I GESTIONS DAVANT ORGANISMES I ADMINISTRACIONS.</v>
      </c>
      <c r="E42" s="231">
        <v>1</v>
      </c>
      <c r="F42" s="104">
        <f>VLOOKUP($B42,PU!$B$3:$E$175,4,FALSE)</f>
        <v>389.49</v>
      </c>
      <c r="G42" s="107"/>
      <c r="H42" s="224">
        <f t="shared" si="2"/>
        <v>389.49</v>
      </c>
      <c r="I42" s="15"/>
      <c r="J42" s="15"/>
      <c r="K42" s="15"/>
      <c r="L42" s="15"/>
      <c r="M42" s="15"/>
      <c r="N42" s="15"/>
      <c r="O42" s="15"/>
      <c r="P42" s="15"/>
    </row>
    <row r="43" spans="2:16" ht="15.6" outlineLevel="1" x14ac:dyDescent="0.3">
      <c r="B43" s="310" t="s">
        <v>207</v>
      </c>
      <c r="C43" s="311"/>
      <c r="D43" s="311"/>
      <c r="E43" s="311"/>
      <c r="F43" s="311"/>
      <c r="G43" s="311"/>
      <c r="H43" s="227">
        <f>SUM(H30:H42)</f>
        <v>2491.5200000000004</v>
      </c>
      <c r="I43" s="22"/>
      <c r="J43" s="23"/>
      <c r="K43" s="24"/>
      <c r="L43" s="25"/>
    </row>
    <row r="44" spans="2:16" ht="15.6" outlineLevel="1" x14ac:dyDescent="0.3">
      <c r="B44" s="290"/>
      <c r="C44" s="290"/>
      <c r="D44" s="290"/>
      <c r="E44" s="290"/>
      <c r="F44" s="290"/>
      <c r="G44" s="290"/>
      <c r="H44" s="290"/>
      <c r="I44" s="22"/>
      <c r="J44" s="23"/>
      <c r="K44" s="24"/>
      <c r="L44" s="25"/>
      <c r="M44" s="26"/>
    </row>
    <row r="45" spans="2:16" ht="15" customHeight="1" outlineLevel="1" x14ac:dyDescent="0.3">
      <c r="B45" s="307" t="str">
        <f>PU!B73</f>
        <v>INSTAL·LACIÓ ELÈCTRICA</v>
      </c>
      <c r="C45" s="308"/>
      <c r="D45" s="308"/>
      <c r="E45" s="308"/>
      <c r="F45" s="308"/>
      <c r="G45" s="308"/>
      <c r="H45" s="309"/>
      <c r="I45" s="14"/>
      <c r="J45" s="27"/>
      <c r="K45" s="28"/>
      <c r="L45" s="14"/>
    </row>
    <row r="46" spans="2:16" ht="27.6" outlineLevel="1" x14ac:dyDescent="0.3">
      <c r="B46" s="29" t="s">
        <v>107</v>
      </c>
      <c r="C46" s="29" t="str">
        <f>VLOOKUP($B46,PU!$B$3:$E$175,2,FALSE)</f>
        <v>UT</v>
      </c>
      <c r="D46" s="242" t="str">
        <f>VLOOKUP($B46,PU!$B$3:$E$175,3,FALSE)</f>
        <v>TREBALLS PER A LA REALITZACIÓ DE L'ALIMENTACIÓ DEL PUNT DE CONTROL, D'ACORD AMB EL QUE INDICA EL PLEC.</v>
      </c>
      <c r="E46" s="231">
        <v>1</v>
      </c>
      <c r="F46" s="104">
        <f>VLOOKUP($B46,PU!$B$3:$E$175,4,FALSE)</f>
        <v>164.45</v>
      </c>
      <c r="G46" s="107"/>
      <c r="H46" s="224">
        <f t="shared" ref="H46:H55" si="7">ROUND($E46*F46,2)</f>
        <v>164.45</v>
      </c>
      <c r="I46" s="15"/>
      <c r="J46" s="15"/>
      <c r="K46" s="15"/>
      <c r="L46" s="15"/>
    </row>
    <row r="47" spans="2:16" ht="69" customHeight="1" outlineLevel="1" x14ac:dyDescent="0.3">
      <c r="B47" s="29" t="s">
        <v>109</v>
      </c>
      <c r="C47" s="29" t="str">
        <f>VLOOKUP($B47,PU!$B$3:$E$175,2,FALSE)</f>
        <v>UT</v>
      </c>
      <c r="D47" s="242" t="str">
        <f>VLOOKUP($B47,PU!$B$3:$E$175,3,FALSE)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47" s="231">
        <v>1</v>
      </c>
      <c r="F47" s="104">
        <f>VLOOKUP($B47,PU!$B$3:$E$175,4,FALSE)</f>
        <v>257.93</v>
      </c>
      <c r="G47" s="107"/>
      <c r="H47" s="221">
        <f t="shared" si="7"/>
        <v>257.93</v>
      </c>
      <c r="I47" s="15"/>
      <c r="J47" s="15"/>
      <c r="K47" s="15"/>
      <c r="L47" s="15"/>
    </row>
    <row r="48" spans="2:16" ht="27.6" outlineLevel="1" x14ac:dyDescent="0.3">
      <c r="B48" s="29" t="s">
        <v>110</v>
      </c>
      <c r="C48" s="29" t="str">
        <f>VLOOKUP($B48,PU!$B$3:$E$175,2,FALSE)</f>
        <v>UT</v>
      </c>
      <c r="D48" s="242" t="str">
        <f>VLOOKUP($B48,PU!$B$3:$E$175,3,FALSE)</f>
        <v xml:space="preserve">INSTAL·LACIÓ D'EQUIPAMENTS ESPECÍFICS PER LA DISTRIBUCIÓ D'ENERGIA DEL PUNT DE CONTROL. </v>
      </c>
      <c r="E48" s="231">
        <v>1</v>
      </c>
      <c r="F48" s="104">
        <f>VLOOKUP($B48,PU!$B$3:$E$175,4,FALSE)</f>
        <v>70.11</v>
      </c>
      <c r="G48" s="107"/>
      <c r="H48" s="221">
        <f t="shared" si="7"/>
        <v>70.11</v>
      </c>
      <c r="I48" s="15"/>
      <c r="J48" s="15"/>
      <c r="K48" s="15"/>
      <c r="L48" s="15"/>
    </row>
    <row r="49" spans="2:12" ht="41.4" outlineLevel="1" x14ac:dyDescent="0.3">
      <c r="B49" s="29" t="s">
        <v>112</v>
      </c>
      <c r="C49" s="29" t="str">
        <f>VLOOKUP($B49,PU!$B$3:$E$175,2,FALSE)</f>
        <v>ML</v>
      </c>
      <c r="D49" s="242" t="str">
        <f>VLOOKUP($B49,PU!$B$3:$E$175,3,FALSE)</f>
        <v>SUBMINISTRAMENT DE CABLE DE CONDUCTOR DE COURE AMB AÏLLAMENT DE PLÀSTIC, DE SECCIÓ 1x6  mm2 PER PRESES DE TERRA.</v>
      </c>
      <c r="E49" s="231">
        <v>50</v>
      </c>
      <c r="F49" s="104">
        <f>VLOOKUP($B49,PU!$B$3:$E$175,4,FALSE)</f>
        <v>0.95</v>
      </c>
      <c r="G49" s="107"/>
      <c r="H49" s="221">
        <f t="shared" si="7"/>
        <v>47.5</v>
      </c>
      <c r="I49" s="15"/>
      <c r="J49" s="15"/>
      <c r="K49" s="15"/>
      <c r="L49" s="15"/>
    </row>
    <row r="50" spans="2:12" ht="27.6" outlineLevel="1" x14ac:dyDescent="0.3">
      <c r="B50" s="29" t="s">
        <v>113</v>
      </c>
      <c r="C50" s="29" t="str">
        <f>VLOOKUP($B50,PU!$B$3:$E$175,2,FALSE)</f>
        <v>ML</v>
      </c>
      <c r="D50" s="242" t="str">
        <f>VLOOKUP($B50,PU!$B$3:$E$175,3,FALSE)</f>
        <v>INSTAL·LACIÓ DE CABLE DE CONDUCTOR DE COURE AMB AÏLLAMENT DE PLÀSTIC, DE SECCIÓ 1x6  mm2 PER PRESES DE TERRA.</v>
      </c>
      <c r="E50" s="231">
        <v>50</v>
      </c>
      <c r="F50" s="104">
        <f>VLOOKUP($B50,PU!$B$3:$E$175,4,FALSE)</f>
        <v>0.78</v>
      </c>
      <c r="G50" s="107"/>
      <c r="H50" s="221">
        <f t="shared" si="7"/>
        <v>39</v>
      </c>
      <c r="I50" s="15"/>
      <c r="J50" s="15"/>
      <c r="K50" s="15"/>
      <c r="L50" s="15"/>
    </row>
    <row r="51" spans="2:12" ht="27.6" outlineLevel="1" x14ac:dyDescent="0.3">
      <c r="B51" s="29" t="s">
        <v>114</v>
      </c>
      <c r="C51" s="29" t="str">
        <f>VLOOKUP($B51,PU!$B$3:$E$175,2,FALSE)</f>
        <v>ML</v>
      </c>
      <c r="D51" s="242" t="str">
        <f>VLOOKUP($B51,PU!$B$3:$E$175,3,FALSE)</f>
        <v>SUBMINISTRAMENT DE CABLE DE CONDUCTOR DE COURE EPTAFILAR NU, DE SECCIÓ 1x35  mm2.</v>
      </c>
      <c r="E51" s="231">
        <v>5</v>
      </c>
      <c r="F51" s="104">
        <f>VLOOKUP($B51,PU!$B$3:$E$175,4,FALSE)</f>
        <v>3.89</v>
      </c>
      <c r="G51" s="107"/>
      <c r="H51" s="221">
        <f t="shared" si="7"/>
        <v>19.45</v>
      </c>
      <c r="I51" s="15"/>
      <c r="J51" s="15"/>
      <c r="K51" s="15"/>
      <c r="L51" s="15"/>
    </row>
    <row r="52" spans="2:12" ht="27.6" outlineLevel="1" x14ac:dyDescent="0.3">
      <c r="B52" s="29" t="s">
        <v>115</v>
      </c>
      <c r="C52" s="29" t="str">
        <f>VLOOKUP($B52,PU!$B$3:$E$175,2,FALSE)</f>
        <v>ML</v>
      </c>
      <c r="D52" s="242" t="str">
        <f>VLOOKUP($B52,PU!$B$3:$E$175,3,FALSE)</f>
        <v>INSTAL·LACIÓ DE CABLE DE CONDUCTOR DE COURE EPTAFILAR NU, DE SECCIÓ 1x35  mm2.</v>
      </c>
      <c r="E52" s="231">
        <v>5</v>
      </c>
      <c r="F52" s="104">
        <f>VLOOKUP($B52,PU!$B$3:$E$175,4,FALSE)</f>
        <v>0.78</v>
      </c>
      <c r="G52" s="107"/>
      <c r="H52" s="221">
        <f t="shared" si="7"/>
        <v>3.9</v>
      </c>
      <c r="I52" s="15"/>
      <c r="J52" s="15"/>
      <c r="K52" s="15"/>
      <c r="L52" s="15"/>
    </row>
    <row r="53" spans="2:12" ht="27.6" outlineLevel="1" x14ac:dyDescent="0.3">
      <c r="B53" s="29" t="s">
        <v>116</v>
      </c>
      <c r="C53" s="29" t="str">
        <f>VLOOKUP($B53,PU!$B$3:$E$175,2,FALSE)</f>
        <v>ML</v>
      </c>
      <c r="D53" s="242" t="str">
        <f>VLOOKUP($B53,PU!$B$3:$E$175,3,FALSE)</f>
        <v>SUBMINISTRAMENT DE CABLE CONDUCTOR DE COURE RV-K 0,6/1KV DE 3x6 mm2</v>
      </c>
      <c r="E53" s="231">
        <v>60</v>
      </c>
      <c r="F53" s="104">
        <f>VLOOKUP($B53,PU!$B$3:$E$175,4,FALSE)</f>
        <v>2.42</v>
      </c>
      <c r="G53" s="107"/>
      <c r="H53" s="221">
        <f t="shared" si="7"/>
        <v>145.19999999999999</v>
      </c>
      <c r="I53" s="15"/>
      <c r="J53" s="15"/>
      <c r="K53" s="15"/>
      <c r="L53" s="15"/>
    </row>
    <row r="54" spans="2:12" ht="27.6" outlineLevel="1" x14ac:dyDescent="0.3">
      <c r="B54" s="29" t="s">
        <v>117</v>
      </c>
      <c r="C54" s="29" t="str">
        <f>VLOOKUP($B54,PU!$B$3:$E$175,2,FALSE)</f>
        <v>ML</v>
      </c>
      <c r="D54" s="242" t="str">
        <f>VLOOKUP($B54,PU!$B$3:$E$175,3,FALSE)</f>
        <v>INSTAL·LACIÓ DE CABLE CONDUCTOR DE COURE RV-K 0,6/1KV DE 3x6 mm2</v>
      </c>
      <c r="E54" s="231">
        <v>60</v>
      </c>
      <c r="F54" s="104">
        <f>VLOOKUP($B54,PU!$B$3:$E$175,4,FALSE)</f>
        <v>0.78</v>
      </c>
      <c r="G54" s="107"/>
      <c r="H54" s="224">
        <f t="shared" ref="H54" si="8">ROUND($E54*F54,2)</f>
        <v>46.8</v>
      </c>
      <c r="I54" s="15"/>
      <c r="J54" s="15"/>
      <c r="K54" s="15"/>
      <c r="L54" s="15"/>
    </row>
    <row r="55" spans="2:12" ht="69" outlineLevel="1" x14ac:dyDescent="0.3">
      <c r="B55" s="228" t="s">
        <v>369</v>
      </c>
      <c r="C55" s="228" t="str">
        <f>VLOOKUP($B55,PU!$B$3:$E$175,2,FALSE)</f>
        <v>UT</v>
      </c>
      <c r="D55" s="242" t="str">
        <f>VLOOKUP($B55,PU!$B$3:$E$175,3,FALSE)</f>
        <v>MODIFICACIÓ DE LEGALITZACIÓ EXISTENT DE &lt;15KW PER AFEGIR UNA SORTIDA ADICIONAL PER ALIMENTAR UN ARMARI Y CÀMERES. INCLOU CÀLCULS DE CABLEJAT, RIYSIC, CIE I LA GESTIÓ PER LA FIRMA DE LA DECLARACIÓ RESPONSABLE I LA PRESENTACIÓ A INDUSTRIA.</v>
      </c>
      <c r="E55" s="241">
        <v>1</v>
      </c>
      <c r="F55" s="105">
        <f>VLOOKUP($B55,PU!$B$3:$E$175,4,FALSE)</f>
        <v>261.73</v>
      </c>
      <c r="G55" s="229"/>
      <c r="H55" s="221">
        <f t="shared" si="7"/>
        <v>261.73</v>
      </c>
      <c r="I55" s="15"/>
      <c r="J55" s="15"/>
      <c r="K55" s="15"/>
      <c r="L55" s="15"/>
    </row>
    <row r="56" spans="2:12" ht="15.6" x14ac:dyDescent="0.3">
      <c r="B56" s="310" t="s">
        <v>208</v>
      </c>
      <c r="C56" s="311"/>
      <c r="D56" s="311"/>
      <c r="E56" s="311"/>
      <c r="F56" s="311"/>
      <c r="G56" s="311"/>
      <c r="H56" s="227">
        <f>SUM(H46:H55)</f>
        <v>1056.07</v>
      </c>
      <c r="I56" s="22"/>
      <c r="J56" s="23"/>
      <c r="K56" s="24"/>
      <c r="L56" s="25"/>
    </row>
    <row r="57" spans="2:12" ht="15" customHeight="1" x14ac:dyDescent="0.3">
      <c r="B57" s="291"/>
      <c r="C57" s="291"/>
      <c r="D57" s="291"/>
      <c r="E57" s="291"/>
      <c r="F57" s="291"/>
      <c r="G57" s="291"/>
      <c r="H57" s="291"/>
      <c r="I57" s="22"/>
      <c r="J57" s="23"/>
      <c r="K57" s="24"/>
      <c r="L57" s="25"/>
    </row>
    <row r="58" spans="2:12" ht="15" customHeight="1" outlineLevel="1" x14ac:dyDescent="0.3">
      <c r="B58" s="307" t="str">
        <f>PU!B92</f>
        <v>SENYALITZACIÓ</v>
      </c>
      <c r="C58" s="308"/>
      <c r="D58" s="308"/>
      <c r="E58" s="308"/>
      <c r="F58" s="308"/>
      <c r="G58" s="308"/>
      <c r="H58" s="309"/>
      <c r="I58" s="14"/>
      <c r="J58" s="27"/>
      <c r="K58" s="28"/>
      <c r="L58" s="14"/>
    </row>
    <row r="59" spans="2:12" ht="82.8" outlineLevel="1" x14ac:dyDescent="0.3">
      <c r="B59" s="236" t="s">
        <v>178</v>
      </c>
      <c r="C59" s="237" t="str">
        <f>VLOOKUP($B59,PU!$B$3:$E$175,2,FALSE)</f>
        <v>UT</v>
      </c>
      <c r="D59" s="232" t="str">
        <f>VLOOKUP($B59,PU!$B$3:$E$175,3,FALSE)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59" s="235">
        <v>1</v>
      </c>
      <c r="F59" s="104">
        <f>VLOOKUP($B59,PU!$B$3:$E$175,4,FALSE)</f>
        <v>90.42</v>
      </c>
      <c r="G59" s="249"/>
      <c r="H59" s="224">
        <f t="shared" ref="H59:H60" si="9">ROUND($E59*F59,2)</f>
        <v>90.42</v>
      </c>
      <c r="I59" s="15"/>
      <c r="J59" s="15"/>
      <c r="K59" s="15"/>
      <c r="L59" s="15"/>
    </row>
    <row r="60" spans="2:12" ht="82.8" x14ac:dyDescent="0.3">
      <c r="B60" s="238" t="s">
        <v>181</v>
      </c>
      <c r="C60" s="239" t="str">
        <f>VLOOKUP($B60,PU!$B$3:$E$175,2,FALSE)</f>
        <v>UT</v>
      </c>
      <c r="D60" s="233" t="str">
        <f>VLOOKUP($B60,PU!$B$3:$E$175,3,FALSE)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60" s="250">
        <v>1</v>
      </c>
      <c r="F60" s="105">
        <f>VLOOKUP($B60,PU!$B$3:$E$175,4,FALSE)</f>
        <v>107.23</v>
      </c>
      <c r="G60" s="103"/>
      <c r="H60" s="221">
        <f t="shared" si="9"/>
        <v>107.23</v>
      </c>
      <c r="I60" s="15"/>
      <c r="J60" s="15"/>
      <c r="K60" s="15"/>
      <c r="L60" s="15"/>
    </row>
    <row r="61" spans="2:12" x14ac:dyDescent="0.3">
      <c r="B61" s="248" t="s">
        <v>184</v>
      </c>
      <c r="C61" s="239" t="str">
        <f>VLOOKUP($B61,PU!$B$3:$E$175,2,FALSE)</f>
        <v>UT</v>
      </c>
      <c r="D61" s="240" t="str">
        <f>VLOOKUP($B61,PU!$B$3:$E$175,3,FALSE)</f>
        <v>INSTAL·LACIÓ DE SENYAL VERTICAL.</v>
      </c>
      <c r="E61" s="234">
        <v>2</v>
      </c>
      <c r="F61" s="225">
        <f>VLOOKUP($B61,PU!$B$3:$E$175,4,FALSE)</f>
        <v>38.950000000000003</v>
      </c>
      <c r="G61" s="22"/>
      <c r="H61" s="226">
        <f t="shared" ref="H61" si="10">ROUND($E61*F61,2)</f>
        <v>77.900000000000006</v>
      </c>
      <c r="I61" s="15"/>
      <c r="J61" s="15"/>
      <c r="K61" s="15"/>
      <c r="L61" s="15"/>
    </row>
    <row r="62" spans="2:12" ht="15.6" outlineLevel="1" x14ac:dyDescent="0.3">
      <c r="B62" s="310" t="s">
        <v>209</v>
      </c>
      <c r="C62" s="311"/>
      <c r="D62" s="311"/>
      <c r="E62" s="311"/>
      <c r="F62" s="311"/>
      <c r="G62" s="311"/>
      <c r="H62" s="227">
        <f>SUM(H59:H61)</f>
        <v>275.55</v>
      </c>
      <c r="I62" s="22"/>
      <c r="J62" s="23"/>
      <c r="K62" s="24"/>
      <c r="L62" s="25"/>
    </row>
    <row r="63" spans="2:12" ht="15" customHeight="1" outlineLevel="1" x14ac:dyDescent="0.3">
      <c r="B63" s="291"/>
      <c r="C63" s="291"/>
      <c r="D63" s="291"/>
      <c r="E63" s="291"/>
      <c r="F63" s="291"/>
      <c r="G63" s="291"/>
      <c r="H63" s="291"/>
      <c r="I63" s="22"/>
      <c r="J63" s="23"/>
      <c r="K63" s="24"/>
      <c r="L63" s="25"/>
    </row>
    <row r="64" spans="2:12" ht="15" customHeight="1" outlineLevel="1" x14ac:dyDescent="0.3">
      <c r="B64" s="307" t="str">
        <f>PU!B105</f>
        <v>COMUNICACIONS</v>
      </c>
      <c r="C64" s="308"/>
      <c r="D64" s="308"/>
      <c r="E64" s="308"/>
      <c r="F64" s="308"/>
      <c r="G64" s="308"/>
      <c r="H64" s="309"/>
      <c r="I64" s="14"/>
      <c r="J64" s="27"/>
      <c r="K64" s="28"/>
      <c r="L64" s="14"/>
    </row>
    <row r="65" spans="2:13" ht="41.4" outlineLevel="1" x14ac:dyDescent="0.3">
      <c r="B65" s="253" t="s">
        <v>79</v>
      </c>
      <c r="C65" s="254" t="str">
        <f>VLOOKUP($B65,PU!$B$3:$E$175,2,FALSE)</f>
        <v>ML</v>
      </c>
      <c r="D65" s="255" t="str">
        <f>VLOOKUP($B65,PU!$B$3:$E$175,3,FALSE)</f>
        <v xml:space="preserve">SUBMINISTRAMENT I INSTAL·LACIÓ DE CABLATGE ESTRUCTURAT UTP CAT 6A PER EXTERIORS, INCLÚS CONNECTORS I CERTIFICACIÓ DEL PUNTS. </v>
      </c>
      <c r="E65" s="230">
        <v>70</v>
      </c>
      <c r="F65" s="225">
        <f>VLOOKUP($B65,PU!$B$3:$E$175,4,FALSE)</f>
        <v>1.82</v>
      </c>
      <c r="G65" s="22"/>
      <c r="H65" s="247">
        <f t="shared" ref="H65:H68" si="11">ROUND($E65*F65,2)</f>
        <v>127.4</v>
      </c>
      <c r="I65" s="15"/>
      <c r="J65" s="15"/>
      <c r="K65" s="15"/>
      <c r="L65" s="15"/>
    </row>
    <row r="66" spans="2:13" ht="82.8" outlineLevel="1" x14ac:dyDescent="0.3">
      <c r="B66" s="256" t="s">
        <v>91</v>
      </c>
      <c r="C66" s="257" t="str">
        <f>VLOOKUP($B66,PU!$B$3:$E$175,2,FALSE)</f>
        <v>UD</v>
      </c>
      <c r="D66" s="258" t="str">
        <f>VLOOKUP($B66,PU!$B$3:$E$175,3,FALSE)</f>
        <v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v>
      </c>
      <c r="E66" s="231">
        <v>1</v>
      </c>
      <c r="F66" s="104">
        <f>VLOOKUP($B66,PU!$B$3:$E$175,4,FALSE)</f>
        <v>999.71</v>
      </c>
      <c r="G66" s="104"/>
      <c r="H66" s="224">
        <f t="shared" si="11"/>
        <v>999.71</v>
      </c>
      <c r="I66" s="15"/>
      <c r="J66" s="15"/>
      <c r="K66" s="15"/>
      <c r="L66" s="15"/>
    </row>
    <row r="67" spans="2:13" ht="27.6" outlineLevel="1" x14ac:dyDescent="0.3">
      <c r="B67" s="256" t="s">
        <v>93</v>
      </c>
      <c r="C67" s="257" t="str">
        <f>VLOOKUP($B67,PU!$B$3:$E$175,2,FALSE)</f>
        <v>UD</v>
      </c>
      <c r="D67" s="258" t="str">
        <f>VLOOKUP($B67,PU!$B$3:$E$175,3,FALSE)</f>
        <v>INSTAL·LACIÓ DE SWITCH DE COMUNICACIONS EN ARMARI DE CARRER, HOMOLOGAT PER L'AJUNTAMENT DE BARCELONA - IMI.</v>
      </c>
      <c r="E67" s="231">
        <v>1</v>
      </c>
      <c r="F67" s="104">
        <f>VLOOKUP($B67,PU!$B$3:$E$175,4,FALSE)</f>
        <v>64.92</v>
      </c>
      <c r="G67" s="104"/>
      <c r="H67" s="224">
        <f t="shared" si="11"/>
        <v>64.92</v>
      </c>
      <c r="I67" s="15"/>
      <c r="J67" s="15"/>
      <c r="K67" s="15"/>
      <c r="L67" s="15"/>
    </row>
    <row r="68" spans="2:13" ht="41.4" outlineLevel="1" x14ac:dyDescent="0.3">
      <c r="B68" s="259" t="s">
        <v>105</v>
      </c>
      <c r="C68" s="222" t="str">
        <f>VLOOKUP($B68,PU!$B$3:$E$175,2,FALSE)</f>
        <v>PAJ</v>
      </c>
      <c r="D68" s="233" t="str">
        <f>VLOOKUP($B68,PU!$B$3:$E$175,3,FALSE)</f>
        <v>TREBALLS CELLNEX PDC-01: AV. PORTAL DE L'ÀNGEL. INCLOU CONNEXIÓ I INTEGRACIÓ A LA XARXA ACTIVA, TREBALLS DE FO I TREBALLS D'ENGINYERIA, DESPLEGAMENT, DOCUMENTACIÓ I PRL.</v>
      </c>
      <c r="E68" s="241">
        <v>1</v>
      </c>
      <c r="F68" s="105">
        <f>VLOOKUP($B68,PU!$B$3:$E$175,4,FALSE)</f>
        <v>3033.06</v>
      </c>
      <c r="G68" s="103"/>
      <c r="H68" s="221">
        <f t="shared" si="11"/>
        <v>3033.06</v>
      </c>
      <c r="I68" s="15"/>
      <c r="J68" s="15"/>
      <c r="K68" s="15"/>
      <c r="L68" s="30"/>
    </row>
    <row r="69" spans="2:13" ht="16.2" outlineLevel="1" thickBot="1" x14ac:dyDescent="0.35">
      <c r="B69" s="300" t="s">
        <v>210</v>
      </c>
      <c r="C69" s="301"/>
      <c r="D69" s="301"/>
      <c r="E69" s="301"/>
      <c r="F69" s="301"/>
      <c r="G69" s="301"/>
      <c r="H69" s="251">
        <f>SUM(H65:H68)</f>
        <v>4225.09</v>
      </c>
      <c r="I69" s="22"/>
      <c r="J69" s="23"/>
      <c r="K69" s="24"/>
      <c r="L69" s="25"/>
    </row>
    <row r="70" spans="2:13" ht="15.6" outlineLevel="1" x14ac:dyDescent="0.3">
      <c r="B70" s="302" t="s">
        <v>211</v>
      </c>
      <c r="C70" s="303"/>
      <c r="D70" s="303"/>
      <c r="E70" s="303"/>
      <c r="F70" s="303"/>
      <c r="G70" s="303"/>
      <c r="H70" s="252">
        <f>H27+H43+H56+H62+H69</f>
        <v>19376.68</v>
      </c>
      <c r="I70" s="14"/>
      <c r="J70" s="31"/>
      <c r="K70" s="28"/>
      <c r="L70" s="14"/>
    </row>
    <row r="71" spans="2:13" outlineLevel="1" x14ac:dyDescent="0.3">
      <c r="B71" s="292"/>
      <c r="C71" s="292"/>
      <c r="D71" s="292"/>
      <c r="E71" s="292"/>
      <c r="F71" s="292"/>
      <c r="G71" s="292"/>
      <c r="H71" s="292"/>
      <c r="I71" s="15"/>
      <c r="J71" s="15"/>
      <c r="K71" s="15"/>
      <c r="L71" s="15"/>
    </row>
    <row r="72" spans="2:13" ht="14.4" outlineLevel="1" thickBot="1" x14ac:dyDescent="0.35">
      <c r="B72" s="292"/>
      <c r="C72" s="292"/>
      <c r="D72" s="292"/>
      <c r="E72" s="292"/>
      <c r="F72" s="292"/>
      <c r="G72" s="292"/>
      <c r="H72" s="292"/>
      <c r="I72" s="15"/>
      <c r="J72" s="15"/>
      <c r="K72" s="15"/>
      <c r="L72" s="15"/>
    </row>
    <row r="73" spans="2:13" ht="15.45" customHeight="1" thickBot="1" x14ac:dyDescent="0.35">
      <c r="B73" s="292"/>
      <c r="C73" s="293"/>
      <c r="D73" s="304" t="s">
        <v>201</v>
      </c>
      <c r="E73" s="305"/>
      <c r="F73" s="305"/>
      <c r="G73" s="305"/>
      <c r="H73" s="306"/>
      <c r="I73" s="15"/>
      <c r="J73" s="15"/>
      <c r="K73" s="15"/>
      <c r="L73" s="15"/>
    </row>
    <row r="74" spans="2:13" ht="14.4" customHeight="1" x14ac:dyDescent="0.3">
      <c r="B74" s="292"/>
      <c r="C74" s="293"/>
      <c r="D74" s="294" t="str">
        <f>B7</f>
        <v>EQUIPAMENT PUNT DE CONTROL</v>
      </c>
      <c r="E74" s="295"/>
      <c r="F74" s="295"/>
      <c r="G74" s="111"/>
      <c r="H74" s="112">
        <f>H27</f>
        <v>11328.450000000003</v>
      </c>
      <c r="I74" s="15"/>
      <c r="J74" s="15"/>
      <c r="K74" s="15"/>
      <c r="L74" s="15"/>
    </row>
    <row r="75" spans="2:13" ht="14.4" customHeight="1" outlineLevel="1" x14ac:dyDescent="0.3">
      <c r="B75" s="292"/>
      <c r="C75" s="293"/>
      <c r="D75" s="296" t="str">
        <f>B29</f>
        <v>OBRA CIVIL</v>
      </c>
      <c r="E75" s="297"/>
      <c r="F75" s="297"/>
      <c r="G75" s="113"/>
      <c r="H75" s="114">
        <f>H43</f>
        <v>2491.5200000000004</v>
      </c>
      <c r="I75" s="15"/>
      <c r="J75" s="15"/>
      <c r="K75" s="15"/>
      <c r="L75" s="15"/>
    </row>
    <row r="76" spans="2:13" ht="14.4" customHeight="1" outlineLevel="1" x14ac:dyDescent="0.3">
      <c r="B76" s="292"/>
      <c r="C76" s="293"/>
      <c r="D76" s="298" t="str">
        <f>B45</f>
        <v>INSTAL·LACIÓ ELÈCTRICA</v>
      </c>
      <c r="E76" s="299"/>
      <c r="F76" s="299"/>
      <c r="G76" s="115"/>
      <c r="H76" s="116">
        <f>H56</f>
        <v>1056.07</v>
      </c>
      <c r="I76" s="15"/>
      <c r="J76" s="15"/>
      <c r="K76" s="15"/>
      <c r="L76" s="15"/>
    </row>
    <row r="77" spans="2:13" ht="14.4" customHeight="1" outlineLevel="1" x14ac:dyDescent="0.3">
      <c r="B77" s="292"/>
      <c r="C77" s="293"/>
      <c r="D77" s="296" t="str">
        <f>B58</f>
        <v>SENYALITZACIÓ</v>
      </c>
      <c r="E77" s="297"/>
      <c r="F77" s="297"/>
      <c r="G77" s="113"/>
      <c r="H77" s="114">
        <f>H62</f>
        <v>275.55</v>
      </c>
      <c r="I77" s="15"/>
      <c r="J77" s="15"/>
      <c r="K77" s="15"/>
      <c r="L77" s="15"/>
    </row>
    <row r="78" spans="2:13" ht="15" customHeight="1" outlineLevel="1" thickBot="1" x14ac:dyDescent="0.35">
      <c r="B78" s="292"/>
      <c r="C78" s="293"/>
      <c r="D78" s="298" t="str">
        <f>B64</f>
        <v>COMUNICACIONS</v>
      </c>
      <c r="E78" s="299"/>
      <c r="F78" s="299"/>
      <c r="G78" s="117"/>
      <c r="H78" s="118">
        <f>H69</f>
        <v>4225.09</v>
      </c>
      <c r="I78" s="15"/>
      <c r="J78" s="15"/>
      <c r="K78" s="15"/>
      <c r="L78" s="15"/>
    </row>
    <row r="79" spans="2:13" ht="16.8" outlineLevel="1" thickTop="1" thickBot="1" x14ac:dyDescent="0.35">
      <c r="B79" s="292"/>
      <c r="C79" s="293"/>
      <c r="D79" s="287" t="s">
        <v>196</v>
      </c>
      <c r="E79" s="288"/>
      <c r="F79" s="288"/>
      <c r="G79" s="119"/>
      <c r="H79" s="120">
        <f>SUM(H74:H78)</f>
        <v>19376.68</v>
      </c>
      <c r="I79" s="22"/>
      <c r="J79" s="23"/>
      <c r="K79" s="24"/>
      <c r="L79" s="25"/>
      <c r="M79" s="26"/>
    </row>
    <row r="80" spans="2:13" outlineLevel="1" x14ac:dyDescent="0.3">
      <c r="E80" s="33"/>
      <c r="I80" s="14"/>
      <c r="J80" s="31"/>
      <c r="K80" s="28"/>
      <c r="L80" s="14"/>
    </row>
    <row r="81" spans="5:13" outlineLevel="1" x14ac:dyDescent="0.3">
      <c r="E81" s="33"/>
    </row>
    <row r="82" spans="5:13" outlineLevel="1" x14ac:dyDescent="0.3">
      <c r="E82" s="33"/>
      <c r="H82" s="195"/>
    </row>
    <row r="83" spans="5:13" outlineLevel="1" x14ac:dyDescent="0.3">
      <c r="E83" s="33"/>
    </row>
    <row r="84" spans="5:13" ht="15.75" hidden="1" customHeight="1" thickTop="1" x14ac:dyDescent="0.3">
      <c r="E84" s="33"/>
    </row>
    <row r="85" spans="5:13" ht="18" hidden="1" customHeight="1" thickTop="1" x14ac:dyDescent="0.3">
      <c r="E85" s="33"/>
    </row>
    <row r="86" spans="5:13" hidden="1" x14ac:dyDescent="0.3">
      <c r="E86" s="33"/>
    </row>
    <row r="87" spans="5:13" hidden="1" x14ac:dyDescent="0.3">
      <c r="E87" s="33"/>
      <c r="L87" s="34"/>
      <c r="M87" s="34"/>
    </row>
    <row r="88" spans="5:13" hidden="1" x14ac:dyDescent="0.3">
      <c r="E88" s="33"/>
      <c r="L88" s="34"/>
      <c r="M88" s="34"/>
    </row>
    <row r="89" spans="5:13" hidden="1" x14ac:dyDescent="0.3">
      <c r="E89" s="33"/>
      <c r="L89" s="34"/>
      <c r="M89" s="34"/>
    </row>
    <row r="90" spans="5:13" hidden="1" x14ac:dyDescent="0.3">
      <c r="E90" s="33"/>
      <c r="L90" s="34"/>
      <c r="M90" s="34"/>
    </row>
    <row r="91" spans="5:13" hidden="1" x14ac:dyDescent="0.3">
      <c r="E91" s="33"/>
      <c r="L91" s="34"/>
      <c r="M91" s="34"/>
    </row>
    <row r="92" spans="5:13" hidden="1" x14ac:dyDescent="0.3">
      <c r="E92" s="33"/>
      <c r="L92" s="34"/>
      <c r="M92" s="34"/>
    </row>
    <row r="93" spans="5:13" hidden="1" x14ac:dyDescent="0.3">
      <c r="E93" s="33"/>
      <c r="L93" s="34"/>
      <c r="M93" s="34"/>
    </row>
    <row r="94" spans="5:13" hidden="1" x14ac:dyDescent="0.3">
      <c r="E94" s="33"/>
      <c r="L94" s="34"/>
      <c r="M94" s="34"/>
    </row>
    <row r="95" spans="5:13" hidden="1" x14ac:dyDescent="0.3">
      <c r="E95" s="33"/>
      <c r="L95" s="34"/>
      <c r="M95" s="34"/>
    </row>
    <row r="96" spans="5:13" hidden="1" x14ac:dyDescent="0.3">
      <c r="E96" s="33"/>
      <c r="L96" s="34"/>
      <c r="M96" s="34"/>
    </row>
    <row r="97" spans="5:13" hidden="1" x14ac:dyDescent="0.3">
      <c r="E97" s="33"/>
      <c r="L97" s="34"/>
      <c r="M97" s="34"/>
    </row>
    <row r="98" spans="5:13" hidden="1" x14ac:dyDescent="0.3">
      <c r="E98" s="33"/>
      <c r="L98" s="34"/>
      <c r="M98" s="34"/>
    </row>
    <row r="99" spans="5:13" hidden="1" x14ac:dyDescent="0.3">
      <c r="E99" s="33"/>
      <c r="L99" s="34"/>
      <c r="M99" s="34"/>
    </row>
    <row r="100" spans="5:13" hidden="1" x14ac:dyDescent="0.3">
      <c r="E100" s="33"/>
      <c r="L100" s="34"/>
      <c r="M100" s="34"/>
    </row>
    <row r="101" spans="5:13" hidden="1" x14ac:dyDescent="0.3">
      <c r="E101" s="33"/>
      <c r="L101" s="34"/>
      <c r="M101" s="34"/>
    </row>
    <row r="102" spans="5:13" hidden="1" x14ac:dyDescent="0.3">
      <c r="E102" s="33"/>
      <c r="L102" s="34"/>
      <c r="M102" s="34"/>
    </row>
    <row r="103" spans="5:13" hidden="1" x14ac:dyDescent="0.3">
      <c r="E103" s="33"/>
      <c r="L103" s="34"/>
      <c r="M103" s="34"/>
    </row>
    <row r="104" spans="5:13" hidden="1" x14ac:dyDescent="0.3">
      <c r="E104" s="33"/>
      <c r="L104" s="34"/>
      <c r="M104" s="34"/>
    </row>
    <row r="105" spans="5:13" hidden="1" x14ac:dyDescent="0.3">
      <c r="E105" s="33"/>
      <c r="L105" s="34"/>
      <c r="M105" s="34"/>
    </row>
    <row r="106" spans="5:13" hidden="1" x14ac:dyDescent="0.3">
      <c r="E106" s="33"/>
      <c r="L106" s="34"/>
      <c r="M106" s="34"/>
    </row>
    <row r="107" spans="5:13" hidden="1" x14ac:dyDescent="0.3">
      <c r="E107" s="33"/>
      <c r="L107" s="34"/>
      <c r="M107" s="34"/>
    </row>
    <row r="108" spans="5:13" hidden="1" x14ac:dyDescent="0.3">
      <c r="E108" s="33"/>
      <c r="L108" s="34"/>
      <c r="M108" s="34"/>
    </row>
    <row r="109" spans="5:13" hidden="1" x14ac:dyDescent="0.3">
      <c r="E109" s="33"/>
      <c r="L109" s="34"/>
      <c r="M109" s="34"/>
    </row>
    <row r="110" spans="5:13" hidden="1" x14ac:dyDescent="0.3">
      <c r="E110" s="33"/>
      <c r="L110" s="34"/>
      <c r="M110" s="34"/>
    </row>
    <row r="111" spans="5:13" hidden="1" x14ac:dyDescent="0.3">
      <c r="E111" s="33"/>
      <c r="L111" s="34"/>
      <c r="M111" s="34"/>
    </row>
    <row r="112" spans="5:13" hidden="1" x14ac:dyDescent="0.3">
      <c r="E112" s="33"/>
      <c r="L112" s="34"/>
      <c r="M112" s="34"/>
    </row>
    <row r="113" spans="5:13" hidden="1" x14ac:dyDescent="0.3">
      <c r="E113" s="33"/>
      <c r="L113" s="34"/>
      <c r="M113" s="34"/>
    </row>
    <row r="114" spans="5:13" hidden="1" x14ac:dyDescent="0.3">
      <c r="E114" s="33"/>
      <c r="L114" s="34"/>
      <c r="M114" s="34"/>
    </row>
    <row r="115" spans="5:13" hidden="1" x14ac:dyDescent="0.3">
      <c r="E115" s="33"/>
      <c r="L115" s="34"/>
      <c r="M115" s="34"/>
    </row>
    <row r="116" spans="5:13" hidden="1" x14ac:dyDescent="0.3">
      <c r="E116" s="33"/>
      <c r="L116" s="34"/>
      <c r="M116" s="34"/>
    </row>
    <row r="117" spans="5:13" hidden="1" x14ac:dyDescent="0.3">
      <c r="E117" s="33"/>
      <c r="L117" s="34"/>
      <c r="M117" s="34"/>
    </row>
    <row r="118" spans="5:13" hidden="1" x14ac:dyDescent="0.3">
      <c r="E118" s="33"/>
      <c r="L118" s="34"/>
      <c r="M118" s="34"/>
    </row>
    <row r="119" spans="5:13" hidden="1" x14ac:dyDescent="0.3">
      <c r="E119" s="33"/>
      <c r="L119" s="34"/>
      <c r="M119" s="34"/>
    </row>
    <row r="120" spans="5:13" hidden="1" x14ac:dyDescent="0.3">
      <c r="E120" s="33"/>
      <c r="L120" s="34"/>
      <c r="M120" s="34"/>
    </row>
    <row r="121" spans="5:13" hidden="1" x14ac:dyDescent="0.3">
      <c r="E121" s="33"/>
      <c r="L121" s="34"/>
      <c r="M121" s="34"/>
    </row>
    <row r="122" spans="5:13" hidden="1" x14ac:dyDescent="0.3">
      <c r="E122" s="33"/>
      <c r="L122" s="34"/>
      <c r="M122" s="34"/>
    </row>
    <row r="123" spans="5:13" hidden="1" x14ac:dyDescent="0.3">
      <c r="E123" s="33"/>
      <c r="L123" s="34"/>
      <c r="M123" s="34"/>
    </row>
    <row r="124" spans="5:13" hidden="1" x14ac:dyDescent="0.3">
      <c r="E124" s="33"/>
      <c r="L124" s="34"/>
      <c r="M124" s="34"/>
    </row>
    <row r="125" spans="5:13" hidden="1" x14ac:dyDescent="0.3">
      <c r="E125" s="33"/>
      <c r="L125" s="34"/>
      <c r="M125" s="34"/>
    </row>
    <row r="126" spans="5:13" hidden="1" x14ac:dyDescent="0.3">
      <c r="E126" s="33"/>
      <c r="L126" s="34"/>
      <c r="M126" s="34"/>
    </row>
    <row r="127" spans="5:13" hidden="1" x14ac:dyDescent="0.3">
      <c r="E127" s="33"/>
      <c r="L127" s="34"/>
      <c r="M127" s="34"/>
    </row>
    <row r="128" spans="5:13" hidden="1" x14ac:dyDescent="0.3">
      <c r="E128" s="33"/>
      <c r="L128" s="34"/>
      <c r="M128" s="34"/>
    </row>
    <row r="129" spans="5:13" hidden="1" x14ac:dyDescent="0.3">
      <c r="E129" s="33"/>
      <c r="L129" s="34"/>
      <c r="M129" s="34"/>
    </row>
    <row r="130" spans="5:13" hidden="1" x14ac:dyDescent="0.3">
      <c r="E130" s="33"/>
      <c r="L130" s="34"/>
      <c r="M130" s="34"/>
    </row>
    <row r="131" spans="5:13" hidden="1" x14ac:dyDescent="0.3">
      <c r="E131" s="33"/>
      <c r="L131" s="34"/>
      <c r="M131" s="34"/>
    </row>
    <row r="132" spans="5:13" hidden="1" x14ac:dyDescent="0.3">
      <c r="E132" s="33"/>
      <c r="L132" s="34"/>
      <c r="M132" s="34"/>
    </row>
    <row r="133" spans="5:13" hidden="1" x14ac:dyDescent="0.3">
      <c r="E133" s="33"/>
      <c r="L133" s="34"/>
      <c r="M133" s="34"/>
    </row>
    <row r="134" spans="5:13" hidden="1" x14ac:dyDescent="0.3">
      <c r="E134" s="33"/>
      <c r="L134" s="34"/>
      <c r="M134" s="34"/>
    </row>
    <row r="135" spans="5:13" hidden="1" x14ac:dyDescent="0.3">
      <c r="E135" s="33"/>
      <c r="L135" s="34"/>
      <c r="M135" s="34"/>
    </row>
    <row r="136" spans="5:13" hidden="1" x14ac:dyDescent="0.3">
      <c r="E136" s="33"/>
      <c r="L136" s="34"/>
      <c r="M136" s="34"/>
    </row>
    <row r="137" spans="5:13" hidden="1" x14ac:dyDescent="0.3">
      <c r="E137" s="33"/>
      <c r="L137" s="34"/>
      <c r="M137" s="34"/>
    </row>
    <row r="138" spans="5:13" hidden="1" x14ac:dyDescent="0.3">
      <c r="E138" s="33"/>
      <c r="L138" s="34"/>
      <c r="M138" s="34"/>
    </row>
    <row r="139" spans="5:13" hidden="1" x14ac:dyDescent="0.3">
      <c r="E139" s="33"/>
      <c r="L139" s="34"/>
      <c r="M139" s="34"/>
    </row>
    <row r="140" spans="5:13" hidden="1" x14ac:dyDescent="0.3">
      <c r="E140" s="33"/>
      <c r="L140" s="34"/>
      <c r="M140" s="34"/>
    </row>
    <row r="141" spans="5:13" hidden="1" x14ac:dyDescent="0.3">
      <c r="E141" s="33"/>
      <c r="L141" s="34"/>
      <c r="M141" s="34"/>
    </row>
    <row r="142" spans="5:13" hidden="1" x14ac:dyDescent="0.3">
      <c r="E142" s="33"/>
      <c r="L142" s="34"/>
      <c r="M142" s="34"/>
    </row>
    <row r="143" spans="5:13" hidden="1" x14ac:dyDescent="0.3">
      <c r="E143" s="33"/>
      <c r="L143" s="34"/>
      <c r="M143" s="34"/>
    </row>
    <row r="144" spans="5:13" hidden="1" x14ac:dyDescent="0.3">
      <c r="E144" s="33"/>
      <c r="L144" s="34"/>
      <c r="M144" s="34"/>
    </row>
    <row r="145" spans="5:13" hidden="1" x14ac:dyDescent="0.3">
      <c r="E145" s="33"/>
      <c r="L145" s="34"/>
      <c r="M145" s="34"/>
    </row>
    <row r="146" spans="5:13" hidden="1" x14ac:dyDescent="0.3">
      <c r="E146" s="33"/>
      <c r="L146" s="34"/>
      <c r="M146" s="34"/>
    </row>
    <row r="147" spans="5:13" hidden="1" x14ac:dyDescent="0.3">
      <c r="E147" s="33"/>
      <c r="L147" s="34"/>
      <c r="M147" s="34"/>
    </row>
    <row r="148" spans="5:13" hidden="1" x14ac:dyDescent="0.3">
      <c r="E148" s="33"/>
      <c r="L148" s="34"/>
      <c r="M148" s="34"/>
    </row>
    <row r="149" spans="5:13" hidden="1" x14ac:dyDescent="0.3">
      <c r="E149" s="33"/>
      <c r="L149" s="34"/>
      <c r="M149" s="34"/>
    </row>
    <row r="150" spans="5:13" hidden="1" x14ac:dyDescent="0.3">
      <c r="E150" s="33"/>
      <c r="L150" s="34"/>
      <c r="M150" s="34"/>
    </row>
    <row r="151" spans="5:13" hidden="1" x14ac:dyDescent="0.3">
      <c r="E151" s="33"/>
      <c r="L151" s="34"/>
      <c r="M151" s="34"/>
    </row>
    <row r="152" spans="5:13" hidden="1" x14ac:dyDescent="0.3">
      <c r="E152" s="33"/>
    </row>
    <row r="153" spans="5:13" hidden="1" x14ac:dyDescent="0.3">
      <c r="E153" s="33"/>
    </row>
    <row r="154" spans="5:13" hidden="1" x14ac:dyDescent="0.3">
      <c r="E154" s="33"/>
    </row>
    <row r="155" spans="5:13" hidden="1" x14ac:dyDescent="0.3">
      <c r="E155" s="33"/>
    </row>
    <row r="156" spans="5:13" hidden="1" x14ac:dyDescent="0.3">
      <c r="E156" s="33"/>
    </row>
    <row r="157" spans="5:13" hidden="1" x14ac:dyDescent="0.3">
      <c r="E157" s="33"/>
    </row>
  </sheetData>
  <mergeCells count="26">
    <mergeCell ref="B2:H3"/>
    <mergeCell ref="B7:H7"/>
    <mergeCell ref="B27:G27"/>
    <mergeCell ref="B29:H29"/>
    <mergeCell ref="B43:G43"/>
    <mergeCell ref="B45:H45"/>
    <mergeCell ref="B56:G56"/>
    <mergeCell ref="B58:H58"/>
    <mergeCell ref="B62:G62"/>
    <mergeCell ref="B64:H64"/>
    <mergeCell ref="D79:F79"/>
    <mergeCell ref="A6:I6"/>
    <mergeCell ref="B28:H28"/>
    <mergeCell ref="B44:H44"/>
    <mergeCell ref="B57:H57"/>
    <mergeCell ref="B63:H63"/>
    <mergeCell ref="B71:H72"/>
    <mergeCell ref="B73:C79"/>
    <mergeCell ref="D74:F74"/>
    <mergeCell ref="D75:F75"/>
    <mergeCell ref="D76:F76"/>
    <mergeCell ref="D77:F77"/>
    <mergeCell ref="D78:F78"/>
    <mergeCell ref="B69:G69"/>
    <mergeCell ref="B70:G70"/>
    <mergeCell ref="D73:H73"/>
  </mergeCells>
  <phoneticPr fontId="3" type="noConversion"/>
  <conditionalFormatting sqref="B2 A4:XFD5 A6 J6:XFD6 B7:B45 C8:XFD26 I30 C30:H42 I31:XFD32 J33:XFD42 B46:H55 I56:XFD78 B59:H61 B65:H68 A71:B71 A72 B73 D73:D79 G74:G79 I79:L79 B80:D80 F80:L80 E80:E1048576 A81:D1048576 F81:XFD1048576">
    <cfRule type="cellIs" dxfId="142" priority="24" operator="equal">
      <formula>"¿?"</formula>
    </cfRule>
  </conditionalFormatting>
  <conditionalFormatting sqref="B56:B58 B62:B64 B69:B70">
    <cfRule type="cellIs" dxfId="141" priority="22" operator="equal">
      <formula>"¿?"</formula>
    </cfRule>
  </conditionalFormatting>
  <conditionalFormatting sqref="E8 F8:H26 F30:H42 F46:H55 F59:H61 F65:H68 G74:G79">
    <cfRule type="cellIs" dxfId="140" priority="8" operator="equal">
      <formula>"¿?"</formula>
    </cfRule>
  </conditionalFormatting>
  <conditionalFormatting sqref="H4:H5">
    <cfRule type="cellIs" dxfId="139" priority="26" operator="equal">
      <formula>"¿?"</formula>
    </cfRule>
  </conditionalFormatting>
  <conditionalFormatting sqref="H80:H1048576">
    <cfRule type="cellIs" dxfId="138" priority="23" operator="equal">
      <formula>"¿?"</formula>
    </cfRule>
  </conditionalFormatting>
  <conditionalFormatting sqref="I7:XFD7">
    <cfRule type="cellIs" dxfId="137" priority="28" operator="equal">
      <formula>"¿?"</formula>
    </cfRule>
  </conditionalFormatting>
  <conditionalFormatting sqref="I27:XFD29 K30:XFD30 I43:XFD45 J46:XFD55 M79:XFD80">
    <cfRule type="cellIs" dxfId="136" priority="32" operator="equal">
      <formula>"¿?"</formula>
    </cfRule>
  </conditionalFormatting>
  <conditionalFormatting sqref="K27:K28">
    <cfRule type="cellIs" dxfId="135" priority="19" operator="notEqual">
      <formula>$F$27</formula>
    </cfRule>
  </conditionalFormatting>
  <conditionalFormatting sqref="K43:K44">
    <cfRule type="cellIs" dxfId="134" priority="7" operator="notEqual">
      <formula>$F$27</formula>
    </cfRule>
  </conditionalFormatting>
  <conditionalFormatting sqref="K56:K57">
    <cfRule type="cellIs" dxfId="133" priority="17" operator="notEqual">
      <formula>$F$27</formula>
    </cfRule>
  </conditionalFormatting>
  <conditionalFormatting sqref="K62:K63">
    <cfRule type="cellIs" dxfId="132" priority="16" operator="notEqual">
      <formula>$F$27</formula>
    </cfRule>
  </conditionalFormatting>
  <conditionalFormatting sqref="K69">
    <cfRule type="cellIs" dxfId="131" priority="15" operator="notEqual">
      <formula>$F$27</formula>
    </cfRule>
  </conditionalFormatting>
  <conditionalFormatting sqref="K79">
    <cfRule type="cellIs" dxfId="130" priority="13" operator="notEqual">
      <formula>$F$27</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0249F-0A37-442A-85CF-32EB50F0322E}">
  <sheetPr>
    <tabColor theme="0"/>
    <pageSetUpPr fitToPage="1"/>
  </sheetPr>
  <dimension ref="A2:Q178"/>
  <sheetViews>
    <sheetView showGridLines="0" zoomScale="85" zoomScaleNormal="85" zoomScaleSheetLayoutView="100" workbookViewId="0">
      <pane ySplit="4" topLeftCell="A65" activePane="bottomLeft" state="frozen"/>
      <selection activeCell="J60" sqref="J60"/>
      <selection pane="bottomLeft" activeCell="D70" sqref="D70"/>
    </sheetView>
  </sheetViews>
  <sheetFormatPr baseColWidth="10" defaultColWidth="11.44140625" defaultRowHeight="13.8" zeroHeight="1"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8" width="12.6640625" style="13" hidden="1" customWidth="1"/>
    <col min="9" max="9" width="17.77734375" style="13" customWidth="1"/>
    <col min="10" max="10" width="1.88671875" style="13" customWidth="1"/>
    <col min="11" max="11" width="18" style="13" customWidth="1"/>
    <col min="12" max="12" width="13.77734375" style="13" customWidth="1"/>
    <col min="13" max="14" width="12.109375" style="13" customWidth="1"/>
    <col min="15" max="25" width="11.44140625" style="13" customWidth="1"/>
    <col min="26" max="16384" width="11.44140625" style="13"/>
  </cols>
  <sheetData>
    <row r="2" spans="1:13" ht="34.950000000000003" customHeight="1" x14ac:dyDescent="0.3">
      <c r="B2" s="312" t="str">
        <f>_xlfn.CONCAT('Resum Amid.Ppals'!A10,"  ",'Resum Amid.Ppals'!B10)</f>
        <v>PdC-02  Magdalenes</v>
      </c>
      <c r="C2" s="312"/>
      <c r="D2" s="312"/>
      <c r="E2" s="312"/>
      <c r="F2" s="312"/>
      <c r="G2" s="312"/>
      <c r="H2" s="312"/>
      <c r="I2" s="312"/>
      <c r="J2" s="15"/>
      <c r="K2" s="15"/>
      <c r="L2" s="15"/>
      <c r="M2" s="15"/>
    </row>
    <row r="3" spans="1:13" ht="34.950000000000003" customHeight="1" x14ac:dyDescent="0.3">
      <c r="B3" s="313"/>
      <c r="C3" s="313"/>
      <c r="D3" s="313"/>
      <c r="E3" s="313"/>
      <c r="F3" s="313"/>
      <c r="G3" s="313"/>
      <c r="H3" s="313"/>
      <c r="I3" s="313"/>
      <c r="J3" s="15"/>
      <c r="K3" s="15"/>
      <c r="L3" s="15"/>
      <c r="M3" s="15"/>
    </row>
    <row r="4" spans="1:13" s="98" customFormat="1" ht="27" customHeight="1" x14ac:dyDescent="0.3">
      <c r="B4" s="99" t="s">
        <v>0</v>
      </c>
      <c r="C4" s="100" t="s">
        <v>202</v>
      </c>
      <c r="D4" s="109" t="s">
        <v>2</v>
      </c>
      <c r="E4" s="101" t="s">
        <v>204</v>
      </c>
      <c r="F4" s="99" t="s">
        <v>203</v>
      </c>
      <c r="G4" s="99"/>
      <c r="H4" s="99"/>
      <c r="I4" s="102" t="s">
        <v>205</v>
      </c>
      <c r="J4" s="97"/>
      <c r="K4" s="97"/>
      <c r="L4" s="97"/>
      <c r="M4" s="97"/>
    </row>
    <row r="5" spans="1:13" ht="6" customHeight="1" x14ac:dyDescent="0.3">
      <c r="A5" s="289"/>
      <c r="B5" s="289"/>
      <c r="C5" s="289"/>
      <c r="D5" s="289"/>
      <c r="E5" s="289"/>
      <c r="F5" s="289"/>
      <c r="G5" s="289"/>
      <c r="H5" s="289"/>
      <c r="I5" s="289"/>
      <c r="J5" s="289"/>
      <c r="K5" s="15"/>
      <c r="L5" s="15"/>
      <c r="M5" s="15"/>
    </row>
    <row r="6" spans="1:13" ht="15" customHeight="1" x14ac:dyDescent="0.3">
      <c r="B6" s="324" t="str">
        <f>PU!B5</f>
        <v>EQUIPAMENT PUNT DE CONTROL</v>
      </c>
      <c r="C6" s="324"/>
      <c r="D6" s="324"/>
      <c r="E6" s="324"/>
      <c r="F6" s="324"/>
      <c r="G6" s="324"/>
      <c r="H6" s="324"/>
      <c r="I6" s="324"/>
      <c r="J6" s="15"/>
      <c r="K6" s="15"/>
      <c r="L6" s="15"/>
      <c r="M6" s="15"/>
    </row>
    <row r="7" spans="1:13" ht="69" outlineLevel="1" x14ac:dyDescent="0.3">
      <c r="B7" s="47" t="s">
        <v>10</v>
      </c>
      <c r="C7" s="223" t="str">
        <f>VLOOKUP($B7,PU!$B$3:$E$175,2,FALSE)</f>
        <v>UT</v>
      </c>
      <c r="D7" s="217" t="str">
        <f>VLOOKUP($B7,PU!$B$3:$E$175,3,FALSE)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7" s="260">
        <v>1</v>
      </c>
      <c r="F7" s="76">
        <f>VLOOKUP($B7,PU!$B$3:$E$175,4,FALSE)</f>
        <v>6405.04</v>
      </c>
      <c r="G7" s="76"/>
      <c r="H7" s="76"/>
      <c r="I7" s="224">
        <f>ROUND($E7*F7,2)</f>
        <v>6405.04</v>
      </c>
      <c r="J7" s="15"/>
      <c r="K7" s="15"/>
      <c r="L7" s="17"/>
      <c r="M7" s="15"/>
    </row>
    <row r="8" spans="1:13" ht="69" outlineLevel="1" x14ac:dyDescent="0.3">
      <c r="B8" s="47" t="s">
        <v>13</v>
      </c>
      <c r="C8" s="21" t="str">
        <f>VLOOKUP($B8,PU!$B$3:$E$175,2,FALSE)</f>
        <v>UT</v>
      </c>
      <c r="D8" s="217" t="str">
        <f>VLOOKUP($B8,PU!$B$3:$E$175,3,FALSE)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8" s="21">
        <v>1</v>
      </c>
      <c r="F8" s="76">
        <f>VLOOKUP($B8,PU!$B$3:$E$175,4,FALSE)</f>
        <v>307.27</v>
      </c>
      <c r="G8" s="76"/>
      <c r="H8" s="76"/>
      <c r="I8" s="224">
        <f t="shared" ref="I8:I25" si="0">ROUND($E8*F8,2)</f>
        <v>307.27</v>
      </c>
      <c r="J8" s="15"/>
      <c r="K8" s="15"/>
      <c r="L8" s="17"/>
      <c r="M8" s="15"/>
    </row>
    <row r="9" spans="1:13" s="20" customFormat="1" ht="55.8" customHeight="1" outlineLevel="1" x14ac:dyDescent="0.3">
      <c r="B9" s="47" t="s">
        <v>15</v>
      </c>
      <c r="C9" s="21" t="str">
        <f>VLOOKUP($B9,PU!$B$3:$E$175,2,FALSE)</f>
        <v>UT</v>
      </c>
      <c r="D9" s="217" t="str">
        <f>VLOOKUP($B9,PU!$B$3:$E$175,3,FALSE)</f>
        <v>SUBMINISTRAMENT D'UNITAT DE PROCÉS PEL PUNT DE CONTROL, CONSISTENT EN UN PC DE TIPUS INDUSTRIAL, RUGORITZAT, AMB PROCESSADOR I7, CPU QUAD CORE, BIOS, SISTEMA OPERATIU, WATCHDOG, ALIMENTACIÓ 9‐48V, CAPACITAT EMMAGATZEMATGE 2 TB</v>
      </c>
      <c r="E9" s="21">
        <v>1</v>
      </c>
      <c r="F9" s="76">
        <f>VLOOKUP($B9,PU!$B$3:$E$175,4,FALSE)</f>
        <v>930.46</v>
      </c>
      <c r="G9" s="106"/>
      <c r="H9" s="106"/>
      <c r="I9" s="224">
        <f t="shared" si="0"/>
        <v>930.46</v>
      </c>
      <c r="J9" s="18"/>
      <c r="K9" s="18"/>
      <c r="L9" s="19"/>
      <c r="M9" s="18"/>
    </row>
    <row r="10" spans="1:13" ht="27.6" outlineLevel="1" x14ac:dyDescent="0.3">
      <c r="B10" s="47" t="s">
        <v>16</v>
      </c>
      <c r="C10" s="21" t="str">
        <f>VLOOKUP($B10,PU!$B$3:$E$175,2,FALSE)</f>
        <v>UT</v>
      </c>
      <c r="D10" s="217" t="str">
        <f>VLOOKUP($B10,PU!$B$3:$E$175,3,FALSE)</f>
        <v>INSTAL∙LACIÓ, CONFIGURACIÓ I POSADA EN FUNCIONAMENT, D'UNITAT DE PROCÉS PEL PUNT DE CONTROL EN ARMARI PDC.</v>
      </c>
      <c r="E10" s="21">
        <v>1</v>
      </c>
      <c r="F10" s="76">
        <f>VLOOKUP($B10,PU!$B$3:$E$175,4,FALSE)</f>
        <v>160.12</v>
      </c>
      <c r="G10" s="76"/>
      <c r="H10" s="76"/>
      <c r="I10" s="224">
        <f t="shared" si="0"/>
        <v>160.12</v>
      </c>
      <c r="J10" s="15"/>
      <c r="K10" s="15"/>
      <c r="L10" s="17"/>
      <c r="M10" s="15"/>
    </row>
    <row r="11" spans="1:13" ht="41.4" outlineLevel="1" x14ac:dyDescent="0.3">
      <c r="B11" s="47" t="s">
        <v>18</v>
      </c>
      <c r="C11" s="21" t="str">
        <f>VLOOKUP($B11,PU!$B$3:$E$175,2,FALSE)</f>
        <v>UT</v>
      </c>
      <c r="D11" s="217" t="str">
        <f>VLOOKUP($B11,PU!$B$3:$E$175,3,FALSE)</f>
        <v>SUBMINISTRAMENT DE FONT D'ALIMENTACIÓ TIPUS INDUSTRIAL, PER MUNTATGE EN CARRIL DIN, PER ALIMENTAR FINS A 4 CÀMERES PUNT DE CONTROL.</v>
      </c>
      <c r="E11" s="21">
        <v>1</v>
      </c>
      <c r="F11" s="76">
        <f>VLOOKUP($B11,PU!$B$3:$E$175,4,FALSE)</f>
        <v>138.47999999999999</v>
      </c>
      <c r="G11" s="76"/>
      <c r="H11" s="76"/>
      <c r="I11" s="224">
        <f t="shared" si="0"/>
        <v>138.47999999999999</v>
      </c>
      <c r="J11" s="15"/>
      <c r="K11" s="15"/>
      <c r="L11" s="17"/>
      <c r="M11" s="15"/>
    </row>
    <row r="12" spans="1:13" ht="41.4" outlineLevel="1" x14ac:dyDescent="0.3">
      <c r="B12" s="47" t="s">
        <v>19</v>
      </c>
      <c r="C12" s="21" t="str">
        <f>VLOOKUP($B12,PU!$B$3:$E$175,2,FALSE)</f>
        <v>UT</v>
      </c>
      <c r="D12" s="217" t="str">
        <f>VLOOKUP($B12,PU!$B$3:$E$175,3,FALSE)</f>
        <v>INSTAL∙LACIÓ DE FONT D'ALIMENTACIÓ TIPUS INDUSTRIAL, PER MUNTATGE EN CARRIL DIN, PER ALIMENTAR FINS A 4 CÀMERES PUNT DE CONTROL.</v>
      </c>
      <c r="E12" s="21">
        <v>1</v>
      </c>
      <c r="F12" s="76">
        <f>VLOOKUP($B12,PU!$B$3:$E$175,4,FALSE)</f>
        <v>30.29</v>
      </c>
      <c r="G12" s="76"/>
      <c r="H12" s="76"/>
      <c r="I12" s="224">
        <f t="shared" si="0"/>
        <v>30.29</v>
      </c>
      <c r="J12" s="15"/>
      <c r="K12" s="15"/>
      <c r="L12" s="17"/>
      <c r="M12" s="15"/>
    </row>
    <row r="13" spans="1:13" ht="41.4" outlineLevel="1" x14ac:dyDescent="0.3">
      <c r="B13" s="47" t="s">
        <v>20</v>
      </c>
      <c r="C13" s="21" t="str">
        <f>VLOOKUP($B13,PU!$B$3:$E$175,2,FALSE)</f>
        <v>UT</v>
      </c>
      <c r="D13" s="217" t="str">
        <f>VLOOKUP($B13,PU!$B$3:$E$175,3,FALSE)</f>
        <v>SUBMINISTRAMENT DE FONT D'ALIMENTACIÓ TIPUS INDUSTRIAL, PER MUNTATGE EN CARRIL DIN, PER ALIMENTAR UNITAT DE PROCÈS (PC)</v>
      </c>
      <c r="E13" s="21">
        <v>1</v>
      </c>
      <c r="F13" s="76">
        <f>VLOOKUP($B13,PU!$B$3:$E$175,4,FALSE)</f>
        <v>46.74</v>
      </c>
      <c r="G13" s="76"/>
      <c r="H13" s="76"/>
      <c r="I13" s="224">
        <f t="shared" si="0"/>
        <v>46.74</v>
      </c>
      <c r="J13" s="15"/>
      <c r="K13" s="15"/>
      <c r="L13" s="17"/>
      <c r="M13" s="15"/>
    </row>
    <row r="14" spans="1:13" ht="41.4" outlineLevel="1" x14ac:dyDescent="0.3">
      <c r="B14" s="47" t="s">
        <v>21</v>
      </c>
      <c r="C14" s="21" t="str">
        <f>VLOOKUP($B14,PU!$B$3:$E$175,2,FALSE)</f>
        <v>UT</v>
      </c>
      <c r="D14" s="217" t="str">
        <f>VLOOKUP($B14,PU!$B$3:$E$175,3,FALSE)</f>
        <v>INSTAL·LACIÓ DE FONT D'ALIMENTACIÓ TIPUS INDUSTRIAL, PER MUNTATGE EN CARRIL DIN, PER ALIMENTAR UNITAT DE PROCÈS (PC)</v>
      </c>
      <c r="E14" s="21">
        <v>1</v>
      </c>
      <c r="F14" s="76">
        <f>VLOOKUP($B14,PU!$B$3:$E$175,4,FALSE)</f>
        <v>12.12</v>
      </c>
      <c r="G14" s="76"/>
      <c r="H14" s="76"/>
      <c r="I14" s="224">
        <f t="shared" si="0"/>
        <v>12.12</v>
      </c>
      <c r="J14" s="15"/>
      <c r="K14" s="15"/>
      <c r="L14" s="17"/>
      <c r="M14" s="15"/>
    </row>
    <row r="15" spans="1:13" ht="41.4" outlineLevel="1" x14ac:dyDescent="0.3">
      <c r="B15" s="47" t="s">
        <v>28</v>
      </c>
      <c r="C15" s="21" t="str">
        <f>VLOOKUP($B15,PU!$B$3:$E$175,2,FALSE)</f>
        <v>UT</v>
      </c>
      <c r="D15" s="217" t="str">
        <f>VLOOKUP($B15,PU!$B$3:$E$175,3,FALSE)</f>
        <v xml:space="preserve">SUBMINISTRAMENT DE SAI PUNT DE CONTROL LECTURA DE MATRÍCULES, 1000 / 1000VA ‐ AP160N‐1K, FORMAT RACK 19", DE 1000VA / 900W, MONOFÀSIC AMB 3 BATERIES 12V/7,2 AH. </v>
      </c>
      <c r="E15" s="21">
        <v>1</v>
      </c>
      <c r="F15" s="76">
        <f>VLOOKUP($B15,PU!$B$3:$E$175,4,FALSE)</f>
        <v>392.09</v>
      </c>
      <c r="G15" s="76"/>
      <c r="H15" s="76"/>
      <c r="I15" s="224">
        <f t="shared" ref="I15:I16" si="1">ROUND($E15*F15,2)</f>
        <v>392.09</v>
      </c>
      <c r="J15" s="15"/>
      <c r="K15" s="15"/>
      <c r="L15" s="17"/>
      <c r="M15" s="15"/>
    </row>
    <row r="16" spans="1:13" ht="82.8" outlineLevel="1" x14ac:dyDescent="0.3">
      <c r="B16" s="47" t="s">
        <v>30</v>
      </c>
      <c r="C16" s="21" t="str">
        <f>VLOOKUP($B16,PU!$B$3:$E$175,2,FALSE)</f>
        <v>UT</v>
      </c>
      <c r="D16" s="217" t="str">
        <f>VLOOKUP($B16,PU!$B$3:$E$175,3,FALSE)</f>
        <v>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v>
      </c>
      <c r="E16" s="21">
        <v>1</v>
      </c>
      <c r="F16" s="76">
        <f>VLOOKUP($B16,PU!$B$3:$E$175,4,FALSE)</f>
        <v>30.29</v>
      </c>
      <c r="G16" s="76"/>
      <c r="H16" s="76"/>
      <c r="I16" s="224">
        <f t="shared" si="1"/>
        <v>30.29</v>
      </c>
      <c r="J16" s="15"/>
      <c r="K16" s="15"/>
      <c r="L16" s="17"/>
      <c r="M16" s="15"/>
    </row>
    <row r="17" spans="2:17" ht="41.4" outlineLevel="1" x14ac:dyDescent="0.3">
      <c r="B17" s="47" t="s">
        <v>32</v>
      </c>
      <c r="C17" s="21" t="str">
        <f>VLOOKUP($B17,PU!$B$3:$E$175,2,FALSE)</f>
        <v>UT</v>
      </c>
      <c r="D17" s="217" t="str">
        <f>VLOOKUP($B17,PU!$B$3:$E$175,3,FALSE)</f>
        <v>SUBMINISTRAMENT DE MÒDUL SNMP DE COMUNICACIONS PER SAI. INCLOU PETIT MATERIAL, CABLEJAT I QUALSEVOL ALTRE NECESSARI PEL CORRECTE FUNCIONAMENT.</v>
      </c>
      <c r="E17" s="21">
        <v>1</v>
      </c>
      <c r="F17" s="76">
        <f>VLOOKUP($B17,PU!$B$3:$E$175,4,FALSE)</f>
        <v>188.04</v>
      </c>
      <c r="G17" s="76"/>
      <c r="H17" s="76"/>
      <c r="I17" s="224">
        <f t="shared" si="0"/>
        <v>188.04</v>
      </c>
      <c r="J17" s="15"/>
      <c r="K17" s="15"/>
      <c r="L17" s="17"/>
      <c r="M17" s="15"/>
    </row>
    <row r="18" spans="2:17" ht="55.2" outlineLevel="1" x14ac:dyDescent="0.3">
      <c r="B18" s="47" t="s">
        <v>34</v>
      </c>
      <c r="C18" s="21" t="str">
        <f>VLOOKUP($B18,PU!$B$3:$E$175,2,FALSE)</f>
        <v>UT</v>
      </c>
      <c r="D18" s="217" t="str">
        <f>VLOOKUP($B18,PU!$B$3:$E$175,3,FALSE)</f>
        <v xml:space="preserve">INSTAL∙LACIÓ DE MÒDUL SNMP COMUNICACIONS PER SAI, CONNEXIÓ I POSADA EN MARXA. INCLOU PETIT MATERIAL INSTAL∙LACIÓ, CABLEJAT I CONNEXIÓ I QUALSEVOL ALTRE NECESSARI PEL CORRECTE FUNCIONAMENT. </v>
      </c>
      <c r="E18" s="21">
        <v>1</v>
      </c>
      <c r="F18" s="76">
        <f>VLOOKUP($B18,PU!$B$3:$E$175,4,FALSE)</f>
        <v>5.19</v>
      </c>
      <c r="G18" s="76"/>
      <c r="H18" s="76"/>
      <c r="I18" s="224">
        <f t="shared" si="0"/>
        <v>5.19</v>
      </c>
      <c r="J18" s="15"/>
      <c r="K18" s="15"/>
      <c r="L18" s="17"/>
      <c r="M18" s="15"/>
    </row>
    <row r="19" spans="2:17" ht="69" customHeight="1" outlineLevel="1" x14ac:dyDescent="0.3">
      <c r="B19" s="47" t="s">
        <v>36</v>
      </c>
      <c r="C19" s="21" t="str">
        <f>VLOOKUP($B19,PU!$B$3:$E$175,2,FALSE)</f>
        <v>UT</v>
      </c>
      <c r="D19" s="217" t="str">
        <f>VLOOKUP($B19,PU!$B$3:$E$175,3,FALSE)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19" s="21">
        <v>1</v>
      </c>
      <c r="F19" s="76">
        <f>VLOOKUP($B19,PU!$B$3:$E$175,4,FALSE)</f>
        <v>257.93</v>
      </c>
      <c r="G19" s="76"/>
      <c r="H19" s="76"/>
      <c r="I19" s="224">
        <f t="shared" si="0"/>
        <v>257.93</v>
      </c>
      <c r="J19" s="15"/>
      <c r="K19" s="15"/>
      <c r="L19" s="17"/>
      <c r="M19" s="15"/>
    </row>
    <row r="20" spans="2:17" ht="27.6" outlineLevel="1" x14ac:dyDescent="0.3">
      <c r="B20" s="47" t="s">
        <v>38</v>
      </c>
      <c r="C20" s="21" t="str">
        <f>VLOOKUP($B20,PU!$B$3:$E$175,2,FALSE)</f>
        <v>UT</v>
      </c>
      <c r="D20" s="217" t="str">
        <f>VLOOKUP($B20,PU!$B$3:$E$175,3,FALSE)</f>
        <v xml:space="preserve">INSTAL∙LACIÓ D'EQUIPAMENTS ESPECÍFICS PER LA DISTRIBUCIÓ D'ENERGIA DEL PUNT DE CONTROL. </v>
      </c>
      <c r="E20" s="21">
        <v>1</v>
      </c>
      <c r="F20" s="76">
        <f>VLOOKUP($B20,PU!$B$3:$E$175,4,FALSE)</f>
        <v>70.11</v>
      </c>
      <c r="G20" s="76"/>
      <c r="H20" s="76"/>
      <c r="I20" s="224">
        <f t="shared" si="0"/>
        <v>70.11</v>
      </c>
      <c r="J20" s="15"/>
      <c r="K20" s="15"/>
      <c r="L20" s="17"/>
      <c r="M20" s="15"/>
    </row>
    <row r="21" spans="2:17" ht="96" customHeight="1" outlineLevel="1" x14ac:dyDescent="0.3">
      <c r="B21" s="47" t="s">
        <v>48</v>
      </c>
      <c r="C21" s="21" t="str">
        <f>VLOOKUP($B21,PU!$B$3:$E$175,2,FALSE)</f>
        <v>UT</v>
      </c>
      <c r="D21" s="217" t="str">
        <f>VLOOKUP($B21,PU!$B$3:$E$175,3,FALSE)</f>
        <v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v>
      </c>
      <c r="E21" s="21">
        <v>1</v>
      </c>
      <c r="F21" s="76">
        <f>VLOOKUP($B21,PU!$B$3:$E$175,4,FALSE)</f>
        <v>722.73</v>
      </c>
      <c r="G21" s="76"/>
      <c r="H21" s="76"/>
      <c r="I21" s="224">
        <f t="shared" si="0"/>
        <v>722.73</v>
      </c>
      <c r="J21" s="15"/>
      <c r="K21" s="15"/>
      <c r="L21" s="17"/>
      <c r="M21" s="15"/>
    </row>
    <row r="22" spans="2:17" ht="69" customHeight="1" outlineLevel="1" x14ac:dyDescent="0.3">
      <c r="B22" s="47" t="s">
        <v>50</v>
      </c>
      <c r="C22" s="21" t="str">
        <f>VLOOKUP($B22,PU!$B$3:$E$175,2,FALSE)</f>
        <v>UT</v>
      </c>
      <c r="D22" s="217" t="str">
        <f>VLOOKUP($B22,PU!$B$3:$E$175,3,FALSE)</f>
        <v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v>
      </c>
      <c r="E22" s="21">
        <v>1</v>
      </c>
      <c r="F22" s="76">
        <f>VLOOKUP($B22,PU!$B$3:$E$175,4,FALSE)</f>
        <v>129.83000000000001</v>
      </c>
      <c r="G22" s="76"/>
      <c r="H22" s="76"/>
      <c r="I22" s="224">
        <f t="shared" si="0"/>
        <v>129.83000000000001</v>
      </c>
      <c r="J22" s="15"/>
      <c r="K22" s="15"/>
      <c r="L22" s="17"/>
      <c r="M22" s="15"/>
    </row>
    <row r="23" spans="2:17" ht="82.8" outlineLevel="1" x14ac:dyDescent="0.3">
      <c r="B23" s="47" t="s">
        <v>65</v>
      </c>
      <c r="C23" s="21" t="str">
        <f>VLOOKUP($B23,PU!$B$3:$E$175,2,FALSE)</f>
        <v>UT</v>
      </c>
      <c r="D23" s="217" t="str">
        <f>VLOOKUP($B23,PU!$B$3:$E$175,3,FALSE)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23" s="21">
        <v>1</v>
      </c>
      <c r="F23" s="76">
        <f>VLOOKUP($B23,PU!$B$3:$E$175,4,FALSE)</f>
        <v>419.79</v>
      </c>
      <c r="G23" s="76"/>
      <c r="H23" s="76"/>
      <c r="I23" s="224">
        <f t="shared" si="0"/>
        <v>419.79</v>
      </c>
      <c r="J23" s="15"/>
      <c r="K23" s="15"/>
      <c r="L23" s="17"/>
      <c r="M23" s="15"/>
    </row>
    <row r="24" spans="2:17" ht="69" outlineLevel="1" x14ac:dyDescent="0.3">
      <c r="B24" s="47" t="s">
        <v>67</v>
      </c>
      <c r="C24" s="21" t="str">
        <f>VLOOKUP($B24,PU!$B$3:$E$175,2,FALSE)</f>
        <v>UT</v>
      </c>
      <c r="D24" s="217" t="str">
        <f>VLOOKUP($B24,PU!$B$3:$E$175,3,FALSE)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24" s="21">
        <v>1</v>
      </c>
      <c r="F24" s="76">
        <f>VLOOKUP($B24,PU!$B$3:$E$175,4,FALSE)</f>
        <v>822.27</v>
      </c>
      <c r="G24" s="76"/>
      <c r="H24" s="76"/>
      <c r="I24" s="224">
        <f t="shared" si="0"/>
        <v>822.27</v>
      </c>
      <c r="J24" s="15"/>
      <c r="K24" s="17"/>
      <c r="L24" s="17"/>
      <c r="M24" s="15"/>
    </row>
    <row r="25" spans="2:17" ht="41.4" outlineLevel="1" x14ac:dyDescent="0.3">
      <c r="B25" s="47" t="s">
        <v>69</v>
      </c>
      <c r="C25" s="21" t="str">
        <f>VLOOKUP($B25,PU!$B$3:$E$175,2,FALSE)</f>
        <v>UT</v>
      </c>
      <c r="D25" s="217" t="str">
        <f>VLOOKUP($B25,PU!$B$3:$E$175,3,FALSE)</f>
        <v>PRECINTAT DE CÀMERES I DEL PC DE CONTROL DEL PUNT DE CONTROL. INCLOU TOTS ELS MATERIALS (PRECINTES), MITJANS I RECURSOS NECESSARIS. PREU PER PUNT DE CONTROL.</v>
      </c>
      <c r="E25" s="21">
        <v>1</v>
      </c>
      <c r="F25" s="76">
        <f>VLOOKUP($B25,PU!$B$3:$E$175,4,FALSE)</f>
        <v>259.66000000000003</v>
      </c>
      <c r="G25" s="76"/>
      <c r="H25" s="76"/>
      <c r="I25" s="224">
        <f t="shared" si="0"/>
        <v>259.66000000000003</v>
      </c>
      <c r="J25" s="15"/>
      <c r="K25" s="15"/>
      <c r="L25" s="17"/>
      <c r="M25" s="15"/>
    </row>
    <row r="26" spans="2:17" ht="15.6" outlineLevel="1" x14ac:dyDescent="0.3">
      <c r="B26" s="329" t="s">
        <v>206</v>
      </c>
      <c r="C26" s="329"/>
      <c r="D26" s="329"/>
      <c r="E26" s="329"/>
      <c r="F26" s="329"/>
      <c r="G26" s="329"/>
      <c r="H26" s="329"/>
      <c r="I26" s="261">
        <f>SUM(I7:I25)</f>
        <v>11328.450000000003</v>
      </c>
      <c r="J26" s="22"/>
      <c r="K26" s="23"/>
      <c r="L26" s="24"/>
      <c r="M26" s="25"/>
      <c r="N26" s="26"/>
    </row>
    <row r="27" spans="2:17" ht="15.6" outlineLevel="1" x14ac:dyDescent="0.3">
      <c r="B27" s="290"/>
      <c r="C27" s="290"/>
      <c r="D27" s="290"/>
      <c r="E27" s="290"/>
      <c r="F27" s="290"/>
      <c r="G27" s="290"/>
      <c r="H27" s="290"/>
      <c r="I27" s="290"/>
      <c r="J27" s="22"/>
      <c r="K27" s="23"/>
      <c r="L27" s="24"/>
      <c r="M27" s="25"/>
      <c r="N27" s="26"/>
    </row>
    <row r="28" spans="2:17" ht="15" customHeight="1" outlineLevel="1" x14ac:dyDescent="0.3">
      <c r="B28" s="324" t="str">
        <f>PU!B41</f>
        <v>OBRA CIVIL</v>
      </c>
      <c r="C28" s="325"/>
      <c r="D28" s="325"/>
      <c r="E28" s="325"/>
      <c r="F28" s="325"/>
      <c r="G28" s="325"/>
      <c r="H28" s="325"/>
      <c r="I28" s="325"/>
      <c r="J28" s="14"/>
      <c r="K28" s="27"/>
      <c r="L28" s="28"/>
    </row>
    <row r="29" spans="2:17" ht="55.8" customHeight="1" outlineLevel="1" x14ac:dyDescent="0.3">
      <c r="B29" s="47" t="s">
        <v>122</v>
      </c>
      <c r="C29" s="21" t="str">
        <f>VLOOKUP($B29,PU!$B$3:$E$175,2,FALSE)</f>
        <v>UT</v>
      </c>
      <c r="D29" s="217" t="str">
        <f>VLOOKUP($B29,PU!$B$3:$E$175,3,FALSE)</f>
        <v>FONAMENT DE FORMIGÓ PREFABRICAT PER A ARMARI REGULADOR AMB DOSIFICACIÓ DE 250 KG/m3 I ENCOFRAT CARA VISTA DE DIMENSIONS APROXIMADES 53 x 32,5 x 35 cm. AMB UN ENCASTAMENT DE 15 cm. I DOS FORATS DE 110 mm. DE DIÀMETRE. TOTALMENT EXECUTAT.</v>
      </c>
      <c r="E29" s="260">
        <v>1</v>
      </c>
      <c r="F29" s="107">
        <f>VLOOKUP($B29,PU!$B$3:$E$175,4,FALSE)</f>
        <v>203.4</v>
      </c>
      <c r="G29" s="107"/>
      <c r="H29" s="107"/>
      <c r="I29" s="224">
        <f t="shared" ref="I29:I43" si="2">ROUND($E29*F29,2)</f>
        <v>203.4</v>
      </c>
      <c r="J29" s="15"/>
      <c r="K29" s="15"/>
      <c r="L29" s="15"/>
      <c r="M29" s="15"/>
      <c r="N29" s="15"/>
      <c r="O29" s="15"/>
      <c r="P29" s="15"/>
      <c r="Q29" s="15"/>
    </row>
    <row r="30" spans="2:17" ht="69" outlineLevel="1" x14ac:dyDescent="0.3">
      <c r="B30" s="47" t="s">
        <v>133</v>
      </c>
      <c r="C30" s="21" t="str">
        <f>VLOOKUP($B30,PU!$B$3:$E$175,2,FALSE)</f>
        <v>UT</v>
      </c>
      <c r="D30" s="217" t="str">
        <f>VLOOKUP($B30,PU!$B$3:$E$175,3,FALSE)</f>
        <v>PERICÓ DE 60 x 60 cm. PREFABRICAT DE FORMIGÓ O CONSTRUÏT AMB MAONS GERO I FONS DEL MATEIX MATERIAL REBENT EL MARC I LA TAPA CORRESPONENT, SENSE INCLOURE AQUESTS. INCLOU DEMOLICIÓ PAVIMENT, EXCAVACIÓ I POSTERIOR REPOSICIÓ. TOTALMENT EXECUTAT.</v>
      </c>
      <c r="E30" s="260">
        <v>1</v>
      </c>
      <c r="F30" s="107">
        <f>VLOOKUP($B30,PU!$B$3:$E$175,4,FALSE)</f>
        <v>129.83000000000001</v>
      </c>
      <c r="G30" s="107"/>
      <c r="H30" s="107"/>
      <c r="I30" s="224">
        <f t="shared" ref="I30:I32" si="3">ROUND($E30*F30,2)</f>
        <v>129.83000000000001</v>
      </c>
      <c r="J30" s="15"/>
      <c r="K30" s="15"/>
      <c r="L30" s="15"/>
      <c r="M30" s="15"/>
      <c r="N30" s="15"/>
      <c r="O30" s="15"/>
      <c r="P30" s="15"/>
      <c r="Q30" s="15"/>
    </row>
    <row r="31" spans="2:17" ht="27.6" outlineLevel="1" x14ac:dyDescent="0.3">
      <c r="B31" s="47" t="s">
        <v>135</v>
      </c>
      <c r="C31" s="21" t="str">
        <f>VLOOKUP($B31,PU!$B$3:$E$175,2,FALSE)</f>
        <v>UT</v>
      </c>
      <c r="D31" s="217" t="str">
        <f>VLOOKUP($B31,PU!$B$3:$E$175,3,FALSE)</f>
        <v>SUBMINISTRAMENT MARC DE FERRO FOS DE 60 x 60 cm PER INSTAL·LACIÓ EN VORERA, AMB INSCRIPCIÓ.</v>
      </c>
      <c r="E31" s="260">
        <v>1</v>
      </c>
      <c r="F31" s="107">
        <f>VLOOKUP($B31,PU!$B$3:$E$175,4,FALSE)</f>
        <v>34.619999999999997</v>
      </c>
      <c r="G31" s="107"/>
      <c r="H31" s="107"/>
      <c r="I31" s="224">
        <f t="shared" si="3"/>
        <v>34.619999999999997</v>
      </c>
      <c r="J31" s="15"/>
      <c r="K31" s="15"/>
      <c r="L31" s="15"/>
      <c r="M31" s="15"/>
      <c r="N31" s="15"/>
      <c r="O31" s="15"/>
      <c r="P31" s="15"/>
      <c r="Q31" s="15"/>
    </row>
    <row r="32" spans="2:17" ht="27.6" outlineLevel="1" x14ac:dyDescent="0.3">
      <c r="B32" s="47" t="s">
        <v>137</v>
      </c>
      <c r="C32" s="21" t="str">
        <f>VLOOKUP($B32,PU!$B$3:$E$175,2,FALSE)</f>
        <v>UT</v>
      </c>
      <c r="D32" s="217" t="str">
        <f>VLOOKUP($B32,PU!$B$3:$E$175,3,FALSE)</f>
        <v>SUBMINISTRAMENT TAPA DE FERRO FOS DE 60 x 60 cm PER INSTAL·LACIÓ EN VORERA, AMB INSCRIPCIÓ.</v>
      </c>
      <c r="E32" s="260">
        <v>1</v>
      </c>
      <c r="F32" s="107">
        <f>VLOOKUP($B32,PU!$B$3:$E$175,4,FALSE)</f>
        <v>69.25</v>
      </c>
      <c r="G32" s="107"/>
      <c r="H32" s="107"/>
      <c r="I32" s="224">
        <f t="shared" si="3"/>
        <v>69.25</v>
      </c>
      <c r="J32" s="15"/>
      <c r="K32" s="15"/>
      <c r="L32" s="15"/>
      <c r="M32" s="15"/>
      <c r="N32" s="15"/>
      <c r="O32" s="15"/>
      <c r="P32" s="15"/>
      <c r="Q32" s="15"/>
    </row>
    <row r="33" spans="2:17" ht="41.4" outlineLevel="1" x14ac:dyDescent="0.3">
      <c r="B33" s="47" t="s">
        <v>139</v>
      </c>
      <c r="C33" s="21" t="str">
        <f>VLOOKUP($B33,PU!$B$3:$E$175,2,FALSE)</f>
        <v>UT</v>
      </c>
      <c r="D33" s="217" t="str">
        <f>VLOOKUP($B33,PU!$B$3:$E$175,3,FALSE)</f>
        <v>REPARACIÓ D'ESTRUCTURA INTERIOR DE PERICÓ EXISTENT DE 60 x 60 cm, AMB ADEQUACIÓ DE PARETS I LLISCAT. TOTALMENT EXECUTAT.</v>
      </c>
      <c r="E33" s="260">
        <v>2</v>
      </c>
      <c r="F33" s="107">
        <f>VLOOKUP($B33,PU!$B$3:$E$175,4,FALSE)</f>
        <v>70.98</v>
      </c>
      <c r="G33" s="107"/>
      <c r="H33" s="107"/>
      <c r="I33" s="224">
        <f t="shared" si="2"/>
        <v>141.96</v>
      </c>
      <c r="J33" s="15"/>
      <c r="K33" s="15"/>
      <c r="L33" s="15"/>
      <c r="M33" s="15"/>
      <c r="N33" s="15"/>
      <c r="O33" s="15"/>
      <c r="P33" s="15"/>
      <c r="Q33" s="15"/>
    </row>
    <row r="34" spans="2:17" ht="27.6" outlineLevel="1" x14ac:dyDescent="0.3">
      <c r="B34" s="47" t="s">
        <v>149</v>
      </c>
      <c r="C34" s="21" t="str">
        <f>VLOOKUP($B34,PU!$B$3:$E$175,2,FALSE)</f>
        <v>UT</v>
      </c>
      <c r="D34" s="217" t="str">
        <f>VLOOKUP($B34,PU!$B$3:$E$175,3,FALSE)</f>
        <v>INTERCEPTAR CANALITZACIÓ EXISTENT / EMBOCADURA PERICÓ EXISTENT.</v>
      </c>
      <c r="E34" s="260">
        <v>2</v>
      </c>
      <c r="F34" s="107">
        <f>VLOOKUP($B34,PU!$B$3:$E$175,4,FALSE)</f>
        <v>160.12</v>
      </c>
      <c r="G34" s="107"/>
      <c r="H34" s="107"/>
      <c r="I34" s="224">
        <f t="shared" si="2"/>
        <v>320.24</v>
      </c>
      <c r="J34" s="15"/>
      <c r="K34" s="15"/>
      <c r="L34" s="15"/>
      <c r="M34" s="15"/>
      <c r="N34" s="15"/>
      <c r="O34" s="15"/>
      <c r="P34" s="15"/>
      <c r="Q34" s="15"/>
    </row>
    <row r="35" spans="2:17" ht="27.6" outlineLevel="1" x14ac:dyDescent="0.3">
      <c r="B35" s="47" t="s">
        <v>151</v>
      </c>
      <c r="C35" s="21" t="str">
        <f>VLOOKUP($B35,PU!$B$3:$E$175,2,FALSE)</f>
        <v>ML</v>
      </c>
      <c r="D35" s="217" t="str">
        <f>VLOOKUP($B35,PU!$B$3:$E$175,3,FALSE)</f>
        <v>COMPROVACIÓ I MANDRINATGE DE CANALITZACIÓ EXISTENT DEIXANT PASSAT FIL GUIA.</v>
      </c>
      <c r="E35" s="260">
        <v>60</v>
      </c>
      <c r="F35" s="107">
        <f>VLOOKUP($B35,PU!$B$3:$E$175,4,FALSE)</f>
        <v>2.16</v>
      </c>
      <c r="G35" s="107"/>
      <c r="H35" s="107"/>
      <c r="I35" s="224">
        <f t="shared" si="2"/>
        <v>129.6</v>
      </c>
      <c r="J35" s="15"/>
      <c r="K35" s="15"/>
      <c r="L35" s="15"/>
      <c r="M35" s="15"/>
      <c r="N35" s="15"/>
      <c r="O35" s="15"/>
      <c r="P35" s="15"/>
      <c r="Q35" s="15"/>
    </row>
    <row r="36" spans="2:17" ht="96.6" outlineLevel="1" x14ac:dyDescent="0.3">
      <c r="B36" s="47" t="s">
        <v>153</v>
      </c>
      <c r="C36" s="21" t="str">
        <f>VLOOKUP($B36,PU!$B$3:$E$175,2,FALSE)</f>
        <v>ML</v>
      </c>
      <c r="D36" s="217" t="str">
        <f>VLOOKUP($B36,PU!$B$3:$E$175,3,FALSE)</f>
        <v>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v>
      </c>
      <c r="E36" s="260">
        <v>32</v>
      </c>
      <c r="F36" s="107">
        <f>VLOOKUP($B36,PU!$B$3:$E$175,4,FALSE)</f>
        <v>73.569999999999993</v>
      </c>
      <c r="G36" s="107"/>
      <c r="H36" s="107"/>
      <c r="I36" s="224">
        <f t="shared" si="2"/>
        <v>2354.2399999999998</v>
      </c>
      <c r="J36" s="15"/>
      <c r="K36" s="15"/>
      <c r="L36" s="15"/>
      <c r="M36" s="15"/>
      <c r="N36" s="15"/>
      <c r="O36" s="15"/>
      <c r="P36" s="15"/>
      <c r="Q36" s="15"/>
    </row>
    <row r="37" spans="2:17" ht="27.6" outlineLevel="1" x14ac:dyDescent="0.3">
      <c r="B37" s="47" t="s">
        <v>160</v>
      </c>
      <c r="C37" s="21" t="str">
        <f>VLOOKUP($B37,PU!$B$3:$E$175,2,FALSE)</f>
        <v>ML</v>
      </c>
      <c r="D37" s="217" t="str">
        <f>VLOOKUP($B37,PU!$B$3:$E$175,3,FALSE)</f>
        <v>SUPLEMENT PER REALITZACIÓ DE CANALITZACIÓ EN VORERA DE PAVIMENT ESPECIAL, TIPUS GRANIT, LLAMBORDES O SIMILARS</v>
      </c>
      <c r="E37" s="260">
        <v>35</v>
      </c>
      <c r="F37" s="107">
        <f>VLOOKUP($B37,PU!$B$3:$E$175,4,FALSE)</f>
        <v>25.97</v>
      </c>
      <c r="G37" s="107"/>
      <c r="H37" s="107"/>
      <c r="I37" s="224">
        <f t="shared" si="2"/>
        <v>908.95</v>
      </c>
      <c r="J37" s="15"/>
      <c r="K37" s="15"/>
      <c r="L37" s="15"/>
      <c r="M37" s="15"/>
      <c r="N37" s="15"/>
      <c r="O37" s="15"/>
      <c r="P37" s="15"/>
      <c r="Q37" s="15"/>
    </row>
    <row r="38" spans="2:17" ht="110.4" outlineLevel="1" x14ac:dyDescent="0.3">
      <c r="B38" s="47" t="s">
        <v>162</v>
      </c>
      <c r="C38" s="21" t="str">
        <f>VLOOKUP($B38,PU!$B$3:$E$175,2,FALSE)</f>
        <v>ML</v>
      </c>
      <c r="D38" s="217" t="str">
        <f>VLOOKUP($B38,PU!$B$3:$E$175,3,FALSE)</f>
        <v>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v>
      </c>
      <c r="E38" s="260">
        <v>2</v>
      </c>
      <c r="F38" s="107">
        <f>VLOOKUP($B38,PU!$B$3:$E$175,4,FALSE)</f>
        <v>134.16</v>
      </c>
      <c r="G38" s="107"/>
      <c r="H38" s="107"/>
      <c r="I38" s="224">
        <f t="shared" ref="I38" si="4">ROUND($E38*F38,2)</f>
        <v>268.32</v>
      </c>
      <c r="J38" s="15"/>
      <c r="K38" s="15"/>
      <c r="L38" s="15"/>
      <c r="M38" s="15"/>
      <c r="N38" s="15"/>
      <c r="O38" s="15"/>
      <c r="P38" s="15"/>
      <c r="Q38" s="15"/>
    </row>
    <row r="39" spans="2:17" ht="27.6" outlineLevel="1" x14ac:dyDescent="0.3">
      <c r="B39" s="47" t="s">
        <v>241</v>
      </c>
      <c r="C39" s="21" t="str">
        <f>VLOOKUP($B39,PU!$B$3:$E$175,2,FALSE)</f>
        <v>UT</v>
      </c>
      <c r="D39" s="217" t="str">
        <f>VLOOKUP($B39,PU!$B$3:$E$175,3,FALSE)</f>
        <v>SUBMINISTRAMENT PLACA DE PRESA DE TERRA DE 500 x 500 x 3 mm I ACCESSORIS CONNEXIÓ.</v>
      </c>
      <c r="E39" s="260">
        <v>1</v>
      </c>
      <c r="F39" s="107">
        <f>VLOOKUP($B39,PU!$B$3:$E$175,4,FALSE)</f>
        <v>30.29</v>
      </c>
      <c r="G39" s="107"/>
      <c r="H39" s="107"/>
      <c r="I39" s="224">
        <f t="shared" ref="I39" si="5">ROUND($E39*F39,2)</f>
        <v>30.29</v>
      </c>
      <c r="J39" s="15"/>
      <c r="K39" s="15"/>
      <c r="L39" s="15"/>
      <c r="M39" s="15"/>
      <c r="N39" s="15"/>
      <c r="O39" s="15"/>
      <c r="P39" s="15"/>
      <c r="Q39" s="15"/>
    </row>
    <row r="40" spans="2:17" ht="41.4" outlineLevel="1" x14ac:dyDescent="0.3">
      <c r="B40" s="47" t="s">
        <v>242</v>
      </c>
      <c r="C40" s="21" t="str">
        <f>VLOOKUP($B40,PU!$B$3:$E$175,2,FALSE)</f>
        <v>UT</v>
      </c>
      <c r="D40" s="217" t="str">
        <f>VLOOKUP($B40,PU!$B$3:$E$175,3,FALSE)</f>
        <v>INSTAL∙LACIÓ PLACA DE PRESA DE TERRA DE 500 x 500 x 3 mm I ACCESSORIS CONNEXIÓ, EN PERICÓ DE REGISTRE. INCLOSA OBRA CIVIL NECESSÀRIA.</v>
      </c>
      <c r="E40" s="260">
        <v>1</v>
      </c>
      <c r="F40" s="107">
        <f>VLOOKUP($B40,PU!$B$3:$E$175,4,FALSE)</f>
        <v>129.83000000000001</v>
      </c>
      <c r="G40" s="107"/>
      <c r="H40" s="107"/>
      <c r="I40" s="224">
        <f t="shared" ref="I40:I42" si="6">ROUND($E40*F40,2)</f>
        <v>129.83000000000001</v>
      </c>
      <c r="J40" s="15"/>
      <c r="K40" s="15"/>
      <c r="L40" s="15"/>
      <c r="M40" s="15"/>
      <c r="N40" s="15"/>
      <c r="O40" s="15"/>
      <c r="P40" s="15"/>
      <c r="Q40" s="15"/>
    </row>
    <row r="41" spans="2:17" outlineLevel="1" x14ac:dyDescent="0.3">
      <c r="B41" s="47" t="s">
        <v>244</v>
      </c>
      <c r="C41" s="21" t="str">
        <f>VLOOKUP($B41,PU!$B$3:$E$175,2,FALSE)</f>
        <v>UT</v>
      </c>
      <c r="D41" s="217" t="str">
        <f>VLOOKUP($B41,PU!$B$3:$E$175,3,FALSE)</f>
        <v>OBTURACIÓ DE TUBULAR AMB CABLES EXISTENTS.</v>
      </c>
      <c r="E41" s="260">
        <v>6</v>
      </c>
      <c r="F41" s="107">
        <f>VLOOKUP($B41,PU!$B$3:$E$175,4,FALSE)</f>
        <v>2.6</v>
      </c>
      <c r="G41" s="107"/>
      <c r="H41" s="107"/>
      <c r="I41" s="224">
        <f t="shared" si="6"/>
        <v>15.6</v>
      </c>
      <c r="J41" s="15"/>
      <c r="K41" s="15"/>
      <c r="L41" s="15"/>
      <c r="M41" s="15"/>
      <c r="N41" s="15"/>
      <c r="O41" s="15"/>
      <c r="P41" s="15"/>
      <c r="Q41" s="15"/>
    </row>
    <row r="42" spans="2:17" ht="41.4" outlineLevel="1" x14ac:dyDescent="0.3">
      <c r="B42" s="47" t="s">
        <v>245</v>
      </c>
      <c r="C42" s="21" t="str">
        <f>VLOOKUP($B42,PU!$B$3:$E$175,2,FALSE)</f>
        <v>M3</v>
      </c>
      <c r="D42" s="217" t="str">
        <f>VLOOKUP($B42,PU!$B$3:$E$175,3,FALSE)</f>
        <v>DEMOLICIÓ DE FORMIGÓ AMB MARTELL TRENCADOR, INCLÒS TALL D'ARMADURES AMB SOPLET, RETIRADA I TRANSPORT DE RESIDUS A DEIXALLERIA. TOTALMENT EXECUTADA.</v>
      </c>
      <c r="E42" s="260">
        <v>1</v>
      </c>
      <c r="F42" s="107">
        <f>VLOOKUP($B42,PU!$B$3:$E$175,4,FALSE)</f>
        <v>109.06</v>
      </c>
      <c r="G42" s="107"/>
      <c r="H42" s="107"/>
      <c r="I42" s="224">
        <f t="shared" si="6"/>
        <v>109.06</v>
      </c>
      <c r="J42" s="15"/>
      <c r="K42" s="15"/>
      <c r="L42" s="15"/>
      <c r="M42" s="15"/>
      <c r="N42" s="15"/>
      <c r="O42" s="15"/>
      <c r="P42" s="15"/>
      <c r="Q42" s="15"/>
    </row>
    <row r="43" spans="2:17" ht="69" outlineLevel="1" x14ac:dyDescent="0.3">
      <c r="B43" s="47" t="s">
        <v>171</v>
      </c>
      <c r="C43" s="21" t="str">
        <f>VLOOKUP($B43,PU!$B$3:$E$175,2,FALSE)</f>
        <v>UT</v>
      </c>
      <c r="D43" s="217" t="str">
        <f>VLOOKUP($B43,PU!$B$3:$E$175,3,FALSE)</f>
        <v>SENYALITZACIÓ OBRES, ZONES D'ABASSEGAMENT DE MATERIALS, MAQUINÀRIA, TALLS DE CARRIL I SIMILARS, NECESSARIS PER A L'EXECUCIÓ DE L'OBRA CIVIL A FER EN EL PUNT DE CONTROL. INCLOU TRAMITACIÓ PERMISOS I GESTIONS DAVANT ORGANISMES I ADMINISTRACIONS.</v>
      </c>
      <c r="E43" s="260">
        <v>1</v>
      </c>
      <c r="F43" s="107">
        <f>VLOOKUP($B43,PU!$B$3:$E$175,4,FALSE)</f>
        <v>389.49</v>
      </c>
      <c r="G43" s="107"/>
      <c r="H43" s="107"/>
      <c r="I43" s="224">
        <f t="shared" si="2"/>
        <v>389.49</v>
      </c>
      <c r="J43" s="15"/>
      <c r="K43" s="15"/>
      <c r="L43" s="15"/>
      <c r="M43" s="15"/>
      <c r="N43" s="15"/>
      <c r="O43" s="15"/>
      <c r="P43" s="15"/>
      <c r="Q43" s="15"/>
    </row>
    <row r="44" spans="2:17" ht="15.6" outlineLevel="1" x14ac:dyDescent="0.3">
      <c r="B44" s="323" t="s">
        <v>207</v>
      </c>
      <c r="C44" s="323"/>
      <c r="D44" s="323"/>
      <c r="E44" s="323"/>
      <c r="F44" s="323"/>
      <c r="G44" s="323"/>
      <c r="H44" s="323"/>
      <c r="I44" s="261">
        <f>SUM(I29:I43)</f>
        <v>5234.68</v>
      </c>
      <c r="J44" s="22"/>
      <c r="K44" s="23"/>
      <c r="L44" s="24"/>
      <c r="M44" s="25"/>
    </row>
    <row r="45" spans="2:17" ht="15.6" outlineLevel="1" x14ac:dyDescent="0.3">
      <c r="B45" s="290"/>
      <c r="C45" s="290"/>
      <c r="D45" s="290"/>
      <c r="E45" s="290"/>
      <c r="F45" s="290"/>
      <c r="G45" s="290"/>
      <c r="H45" s="290"/>
      <c r="I45" s="290"/>
      <c r="J45" s="22"/>
      <c r="K45" s="23"/>
      <c r="L45" s="24"/>
      <c r="M45" s="25"/>
      <c r="N45" s="26"/>
    </row>
    <row r="46" spans="2:17" ht="15" customHeight="1" outlineLevel="1" x14ac:dyDescent="0.3">
      <c r="B46" s="324" t="str">
        <f>PU!B73</f>
        <v>INSTAL·LACIÓ ELÈCTRICA</v>
      </c>
      <c r="C46" s="325"/>
      <c r="D46" s="325"/>
      <c r="E46" s="325"/>
      <c r="F46" s="325"/>
      <c r="G46" s="325"/>
      <c r="H46" s="325"/>
      <c r="I46" s="325"/>
      <c r="J46" s="14"/>
      <c r="K46" s="27"/>
      <c r="L46" s="28"/>
      <c r="M46" s="14"/>
    </row>
    <row r="47" spans="2:17" ht="27.6" outlineLevel="1" x14ac:dyDescent="0.3">
      <c r="B47" s="29" t="s">
        <v>107</v>
      </c>
      <c r="C47" s="29" t="str">
        <f>VLOOKUP($B47,PU!$B$3:$E$175,2,FALSE)</f>
        <v>UT</v>
      </c>
      <c r="D47" s="242" t="str">
        <f>VLOOKUP($B47,PU!$B$3:$E$175,3,FALSE)</f>
        <v>TREBALLS PER A LA REALITZACIÓ DE L'ALIMENTACIÓ DEL PUNT DE CONTROL, D'ACORD AMB EL QUE INDICA EL PLEC.</v>
      </c>
      <c r="E47" s="260">
        <v>1</v>
      </c>
      <c r="F47" s="107">
        <f>VLOOKUP($B47,PU!$B$3:$E$175,4,FALSE)</f>
        <v>164.45</v>
      </c>
      <c r="G47" s="107"/>
      <c r="H47" s="107"/>
      <c r="I47" s="224">
        <f t="shared" ref="I47:I56" si="7">ROUND($E47*F47,2)</f>
        <v>164.45</v>
      </c>
      <c r="J47" s="15"/>
      <c r="K47" s="15"/>
      <c r="L47" s="15"/>
      <c r="M47" s="15"/>
    </row>
    <row r="48" spans="2:17" ht="82.8" outlineLevel="1" x14ac:dyDescent="0.3">
      <c r="B48" s="29" t="s">
        <v>109</v>
      </c>
      <c r="C48" s="29" t="str">
        <f>VLOOKUP($B48,PU!$B$3:$E$175,2,FALSE)</f>
        <v>UT</v>
      </c>
      <c r="D48" s="242" t="str">
        <f>VLOOKUP($B48,PU!$B$3:$E$175,3,FALSE)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48" s="260">
        <v>1</v>
      </c>
      <c r="F48" s="107">
        <f>VLOOKUP($B48,PU!$B$3:$E$175,4,FALSE)</f>
        <v>257.93</v>
      </c>
      <c r="G48" s="107"/>
      <c r="H48" s="107"/>
      <c r="I48" s="224">
        <f t="shared" si="7"/>
        <v>257.93</v>
      </c>
      <c r="J48" s="15"/>
      <c r="K48" s="15"/>
      <c r="L48" s="15"/>
      <c r="M48" s="15"/>
    </row>
    <row r="49" spans="2:13" ht="27.6" outlineLevel="1" x14ac:dyDescent="0.3">
      <c r="B49" s="29" t="s">
        <v>110</v>
      </c>
      <c r="C49" s="29" t="str">
        <f>VLOOKUP($B49,PU!$B$3:$E$175,2,FALSE)</f>
        <v>UT</v>
      </c>
      <c r="D49" s="242" t="str">
        <f>VLOOKUP($B49,PU!$B$3:$E$175,3,FALSE)</f>
        <v xml:space="preserve">INSTAL·LACIÓ D'EQUIPAMENTS ESPECÍFICS PER LA DISTRIBUCIÓ D'ENERGIA DEL PUNT DE CONTROL. </v>
      </c>
      <c r="E49" s="260">
        <v>1</v>
      </c>
      <c r="F49" s="107">
        <f>VLOOKUP($B49,PU!$B$3:$E$175,4,FALSE)</f>
        <v>70.11</v>
      </c>
      <c r="G49" s="107"/>
      <c r="H49" s="107"/>
      <c r="I49" s="224">
        <f t="shared" si="7"/>
        <v>70.11</v>
      </c>
      <c r="J49" s="15"/>
      <c r="K49" s="15"/>
      <c r="L49" s="15"/>
      <c r="M49" s="15"/>
    </row>
    <row r="50" spans="2:13" ht="41.4" outlineLevel="1" x14ac:dyDescent="0.3">
      <c r="B50" s="29" t="s">
        <v>112</v>
      </c>
      <c r="C50" s="29" t="str">
        <f>VLOOKUP($B50,PU!$B$3:$E$175,2,FALSE)</f>
        <v>ML</v>
      </c>
      <c r="D50" s="242" t="str">
        <f>VLOOKUP($B50,PU!$B$3:$E$175,3,FALSE)</f>
        <v>SUBMINISTRAMENT DE CABLE DE CONDUCTOR DE COURE AMB AÏLLAMENT DE PLÀSTIC, DE SECCIÓ 1x6  mm2 PER PRESES DE TERRA.</v>
      </c>
      <c r="E50" s="260">
        <v>10</v>
      </c>
      <c r="F50" s="107">
        <f>VLOOKUP($B50,PU!$B$3:$E$175,4,FALSE)</f>
        <v>0.95</v>
      </c>
      <c r="G50" s="107"/>
      <c r="H50" s="107"/>
      <c r="I50" s="224">
        <f t="shared" si="7"/>
        <v>9.5</v>
      </c>
      <c r="J50" s="15"/>
      <c r="K50" s="15"/>
      <c r="L50" s="15"/>
      <c r="M50" s="15"/>
    </row>
    <row r="51" spans="2:13" ht="41.4" outlineLevel="1" x14ac:dyDescent="0.3">
      <c r="B51" s="29" t="s">
        <v>113</v>
      </c>
      <c r="C51" s="29" t="str">
        <f>VLOOKUP($B51,PU!$B$3:$E$175,2,FALSE)</f>
        <v>ML</v>
      </c>
      <c r="D51" s="242" t="str">
        <f>VLOOKUP($B51,PU!$B$3:$E$175,3,FALSE)</f>
        <v>INSTAL·LACIÓ DE CABLE DE CONDUCTOR DE COURE AMB AÏLLAMENT DE PLÀSTIC, DE SECCIÓ 1x6  mm2 PER PRESES DE TERRA.</v>
      </c>
      <c r="E51" s="260">
        <v>10</v>
      </c>
      <c r="F51" s="107">
        <f>VLOOKUP($B51,PU!$B$3:$E$175,4,FALSE)</f>
        <v>0.78</v>
      </c>
      <c r="G51" s="107"/>
      <c r="H51" s="107"/>
      <c r="I51" s="224">
        <f t="shared" si="7"/>
        <v>7.8</v>
      </c>
      <c r="J51" s="15"/>
      <c r="K51" s="15"/>
      <c r="L51" s="15"/>
      <c r="M51" s="15"/>
    </row>
    <row r="52" spans="2:13" ht="27.6" outlineLevel="1" x14ac:dyDescent="0.3">
      <c r="B52" s="29" t="s">
        <v>114</v>
      </c>
      <c r="C52" s="29" t="str">
        <f>VLOOKUP($B52,PU!$B$3:$E$175,2,FALSE)</f>
        <v>ML</v>
      </c>
      <c r="D52" s="242" t="str">
        <f>VLOOKUP($B52,PU!$B$3:$E$175,3,FALSE)</f>
        <v>SUBMINISTRAMENT DE CABLE DE CONDUCTOR DE COURE EPTAFILAR NU, DE SECCIÓ 1x35  mm2.</v>
      </c>
      <c r="E52" s="260">
        <v>5</v>
      </c>
      <c r="F52" s="107">
        <f>VLOOKUP($B52,PU!$B$3:$E$175,4,FALSE)</f>
        <v>3.89</v>
      </c>
      <c r="G52" s="107"/>
      <c r="H52" s="107"/>
      <c r="I52" s="224">
        <f t="shared" si="7"/>
        <v>19.45</v>
      </c>
      <c r="J52" s="15"/>
      <c r="K52" s="15"/>
      <c r="L52" s="15"/>
      <c r="M52" s="15"/>
    </row>
    <row r="53" spans="2:13" ht="27.6" outlineLevel="1" x14ac:dyDescent="0.3">
      <c r="B53" s="29" t="s">
        <v>115</v>
      </c>
      <c r="C53" s="29" t="str">
        <f>VLOOKUP($B53,PU!$B$3:$E$175,2,FALSE)</f>
        <v>ML</v>
      </c>
      <c r="D53" s="242" t="str">
        <f>VLOOKUP($B53,PU!$B$3:$E$175,3,FALSE)</f>
        <v>INSTAL·LACIÓ DE CABLE DE CONDUCTOR DE COURE EPTAFILAR NU, DE SECCIÓ 1x35  mm2.</v>
      </c>
      <c r="E53" s="260">
        <v>5</v>
      </c>
      <c r="F53" s="107">
        <f>VLOOKUP($B53,PU!$B$3:$E$175,4,FALSE)</f>
        <v>0.78</v>
      </c>
      <c r="G53" s="107"/>
      <c r="H53" s="107"/>
      <c r="I53" s="224">
        <f t="shared" si="7"/>
        <v>3.9</v>
      </c>
      <c r="J53" s="15"/>
      <c r="K53" s="15"/>
      <c r="L53" s="15"/>
      <c r="M53" s="15"/>
    </row>
    <row r="54" spans="2:13" ht="27.6" outlineLevel="1" x14ac:dyDescent="0.3">
      <c r="B54" s="29" t="s">
        <v>116</v>
      </c>
      <c r="C54" s="29" t="str">
        <f>VLOOKUP($B54,PU!$B$3:$E$175,2,FALSE)</f>
        <v>ML</v>
      </c>
      <c r="D54" s="242" t="str">
        <f>VLOOKUP($B54,PU!$B$3:$E$175,3,FALSE)</f>
        <v>SUBMINISTRAMENT DE CABLE CONDUCTOR DE COURE RV-K 0,6/1KV DE 3x6 mm2</v>
      </c>
      <c r="E54" s="260">
        <v>10</v>
      </c>
      <c r="F54" s="107">
        <f>VLOOKUP($B54,PU!$B$3:$E$175,4,FALSE)</f>
        <v>2.42</v>
      </c>
      <c r="G54" s="107"/>
      <c r="H54" s="107"/>
      <c r="I54" s="224">
        <f t="shared" si="7"/>
        <v>24.2</v>
      </c>
      <c r="J54" s="15"/>
      <c r="K54" s="15"/>
      <c r="L54" s="15"/>
      <c r="M54" s="15"/>
    </row>
    <row r="55" spans="2:13" ht="27.6" outlineLevel="1" x14ac:dyDescent="0.3">
      <c r="B55" s="29" t="s">
        <v>117</v>
      </c>
      <c r="C55" s="29" t="str">
        <f>VLOOKUP($B55,PU!$B$3:$E$175,2,FALSE)</f>
        <v>ML</v>
      </c>
      <c r="D55" s="242" t="str">
        <f>VLOOKUP($B55,PU!$B$3:$E$175,3,FALSE)</f>
        <v>INSTAL·LACIÓ DE CABLE CONDUCTOR DE COURE RV-K 0,6/1KV DE 3x6 mm2</v>
      </c>
      <c r="E55" s="260">
        <v>10</v>
      </c>
      <c r="F55" s="107">
        <f>VLOOKUP($B55,PU!$B$3:$E$175,4,FALSE)</f>
        <v>0.78</v>
      </c>
      <c r="G55" s="107"/>
      <c r="H55" s="107"/>
      <c r="I55" s="224">
        <f t="shared" ref="I55" si="8">ROUND($E55*F55,2)</f>
        <v>7.8</v>
      </c>
      <c r="J55" s="15"/>
      <c r="K55" s="15"/>
      <c r="L55" s="15"/>
      <c r="M55" s="15"/>
    </row>
    <row r="56" spans="2:13" ht="69" outlineLevel="1" x14ac:dyDescent="0.3">
      <c r="B56" s="29" t="s">
        <v>369</v>
      </c>
      <c r="C56" s="29" t="str">
        <f>VLOOKUP($B56,PU!$B$3:$E$175,2,FALSE)</f>
        <v>UT</v>
      </c>
      <c r="D56" s="242" t="str">
        <f>VLOOKUP($B56,PU!$B$3:$E$175,3,FALSE)</f>
        <v>MODIFICACIÓ DE LEGALITZACIÓ EXISTENT DE &lt;15KW PER AFEGIR UNA SORTIDA ADICIONAL PER ALIMENTAR UN ARMARI Y CÀMERES. INCLOU CÀLCULS DE CABLEJAT, RIYSIC, CIE I LA GESTIÓ PER LA FIRMA DE LA DECLARACIÓ RESPONSABLE I LA PRESENTACIÓ A INDUSTRIA.</v>
      </c>
      <c r="E56" s="260">
        <v>1</v>
      </c>
      <c r="F56" s="107">
        <f>VLOOKUP($B56,PU!$B$3:$E$175,4,FALSE)</f>
        <v>261.73</v>
      </c>
      <c r="G56" s="107"/>
      <c r="H56" s="107"/>
      <c r="I56" s="224">
        <f t="shared" si="7"/>
        <v>261.73</v>
      </c>
      <c r="J56" s="15"/>
      <c r="K56" s="15"/>
      <c r="L56" s="15"/>
      <c r="M56" s="15"/>
    </row>
    <row r="57" spans="2:13" ht="15.6" x14ac:dyDescent="0.3">
      <c r="B57" s="323" t="s">
        <v>208</v>
      </c>
      <c r="C57" s="323"/>
      <c r="D57" s="323"/>
      <c r="E57" s="323"/>
      <c r="F57" s="323"/>
      <c r="G57" s="323"/>
      <c r="H57" s="323"/>
      <c r="I57" s="261">
        <f>SUM(I47:I56)</f>
        <v>826.87</v>
      </c>
      <c r="J57" s="22"/>
      <c r="K57" s="23"/>
      <c r="L57" s="24"/>
      <c r="M57" s="25"/>
    </row>
    <row r="58" spans="2:13" ht="15" customHeight="1" x14ac:dyDescent="0.3">
      <c r="B58" s="291"/>
      <c r="C58" s="291"/>
      <c r="D58" s="291"/>
      <c r="E58" s="291"/>
      <c r="F58" s="291"/>
      <c r="G58" s="291"/>
      <c r="H58" s="291"/>
      <c r="I58" s="291"/>
      <c r="J58" s="22"/>
      <c r="K58" s="23"/>
      <c r="L58" s="24"/>
      <c r="M58" s="25"/>
    </row>
    <row r="59" spans="2:13" ht="15" customHeight="1" outlineLevel="1" x14ac:dyDescent="0.3">
      <c r="B59" s="324" t="str">
        <f>PU!B92</f>
        <v>SENYALITZACIÓ</v>
      </c>
      <c r="C59" s="325"/>
      <c r="D59" s="325"/>
      <c r="E59" s="325"/>
      <c r="F59" s="325"/>
      <c r="G59" s="325"/>
      <c r="H59" s="325"/>
      <c r="I59" s="325"/>
      <c r="J59" s="14"/>
      <c r="K59" s="27"/>
      <c r="L59" s="28"/>
      <c r="M59" s="14"/>
    </row>
    <row r="60" spans="2:13" ht="82.8" outlineLevel="1" x14ac:dyDescent="0.3">
      <c r="B60" s="29" t="s">
        <v>178</v>
      </c>
      <c r="C60" s="29" t="str">
        <f>VLOOKUP($B60,PU!$B$3:$E$175,2,FALSE)</f>
        <v>UT</v>
      </c>
      <c r="D60" s="242" t="str">
        <f>VLOOKUP($B60,PU!$B$3:$E$175,3,FALSE)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60" s="47">
        <v>1</v>
      </c>
      <c r="F60" s="107">
        <f>VLOOKUP($B60,PU!$B$3:$E$175,4,FALSE)</f>
        <v>90.42</v>
      </c>
      <c r="G60" s="107"/>
      <c r="H60" s="107"/>
      <c r="I60" s="224">
        <f t="shared" ref="I60" si="9">ROUND($E60*F60,2)</f>
        <v>90.42</v>
      </c>
      <c r="J60" s="15"/>
      <c r="K60" s="15"/>
      <c r="L60" s="15"/>
      <c r="M60" s="15"/>
    </row>
    <row r="61" spans="2:13" ht="82.8" x14ac:dyDescent="0.3">
      <c r="B61" s="29" t="s">
        <v>181</v>
      </c>
      <c r="C61" s="29" t="str">
        <f>VLOOKUP($B61,PU!$B$3:$E$175,2,FALSE)</f>
        <v>UT</v>
      </c>
      <c r="D61" s="242" t="str">
        <f>VLOOKUP($B61,PU!$B$3:$E$175,3,FALSE)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61" s="47">
        <v>1</v>
      </c>
      <c r="F61" s="107">
        <f>VLOOKUP($B61,PU!$B$3:$E$175,4,FALSE)</f>
        <v>107.23</v>
      </c>
      <c r="G61" s="107"/>
      <c r="H61" s="107"/>
      <c r="I61" s="224">
        <f t="shared" ref="I61" si="10">ROUND($E61*F61,2)</f>
        <v>107.23</v>
      </c>
      <c r="J61" s="15"/>
      <c r="K61" s="15"/>
      <c r="L61" s="15"/>
      <c r="M61" s="15"/>
    </row>
    <row r="62" spans="2:13" x14ac:dyDescent="0.3">
      <c r="B62" s="29" t="s">
        <v>184</v>
      </c>
      <c r="C62" s="29" t="str">
        <f>VLOOKUP($B62,PU!$B$3:$E$175,2,FALSE)</f>
        <v>UT</v>
      </c>
      <c r="D62" s="262" t="str">
        <f>VLOOKUP($B62,PU!$B$3:$E$175,3,FALSE)</f>
        <v>INSTAL·LACIÓ DE SENYAL VERTICAL.</v>
      </c>
      <c r="E62" s="47">
        <v>2</v>
      </c>
      <c r="F62" s="107">
        <f>VLOOKUP($B62,PU!$B$3:$E$175,4,FALSE)</f>
        <v>38.950000000000003</v>
      </c>
      <c r="G62" s="107"/>
      <c r="H62" s="107"/>
      <c r="I62" s="224">
        <f t="shared" ref="I62" si="11">ROUND($E62*F62,2)</f>
        <v>77.900000000000006</v>
      </c>
      <c r="J62" s="15"/>
      <c r="K62" s="15"/>
      <c r="L62" s="15"/>
      <c r="M62" s="15"/>
    </row>
    <row r="63" spans="2:13" ht="15.6" outlineLevel="1" x14ac:dyDescent="0.3">
      <c r="B63" s="323" t="s">
        <v>209</v>
      </c>
      <c r="C63" s="323"/>
      <c r="D63" s="323"/>
      <c r="E63" s="323"/>
      <c r="F63" s="323"/>
      <c r="G63" s="323"/>
      <c r="H63" s="323"/>
      <c r="I63" s="261">
        <f>SUM(I60:I62)</f>
        <v>275.55</v>
      </c>
      <c r="J63" s="22"/>
      <c r="K63" s="23"/>
      <c r="L63" s="24"/>
      <c r="M63" s="25"/>
    </row>
    <row r="64" spans="2:13" ht="15" customHeight="1" outlineLevel="1" x14ac:dyDescent="0.3">
      <c r="B64" s="291"/>
      <c r="C64" s="291"/>
      <c r="D64" s="291"/>
      <c r="E64" s="291"/>
      <c r="F64" s="291"/>
      <c r="G64" s="291"/>
      <c r="H64" s="291"/>
      <c r="I64" s="291"/>
      <c r="J64" s="22"/>
      <c r="K64" s="23"/>
      <c r="L64" s="24"/>
      <c r="M64" s="25"/>
    </row>
    <row r="65" spans="2:13" ht="15" customHeight="1" outlineLevel="1" x14ac:dyDescent="0.3">
      <c r="B65" s="324" t="str">
        <f>PU!B105</f>
        <v>COMUNICACIONS</v>
      </c>
      <c r="C65" s="325"/>
      <c r="D65" s="325"/>
      <c r="E65" s="325"/>
      <c r="F65" s="325"/>
      <c r="G65" s="325"/>
      <c r="H65" s="325"/>
      <c r="I65" s="325"/>
      <c r="J65" s="14"/>
      <c r="K65" s="27"/>
      <c r="L65" s="28"/>
      <c r="M65" s="14"/>
    </row>
    <row r="66" spans="2:13" ht="41.4" outlineLevel="1" x14ac:dyDescent="0.3">
      <c r="B66" s="29" t="s">
        <v>74</v>
      </c>
      <c r="C66" s="29" t="str">
        <f>VLOOKUP($B66,PU!$B$3:$E$175,2,FALSE)</f>
        <v>ML</v>
      </c>
      <c r="D66" s="242" t="str">
        <f>VLOOKUP($B66,PU!$B$3:$E$175,3,FALSE)</f>
        <v>SUBMINISTRAMENT I INSTAL∙LACIÓ DE CABLE DE 24 FO MONOMODE B1.1, SEGONS EN 186000. ARMAT. AMB PROTECCIÓ D'ARAMIDA, ARMADURA METÀL∙LICA I COBERTA EXTERIOR DE POLIETILÈ.</v>
      </c>
      <c r="E66" s="260">
        <v>60</v>
      </c>
      <c r="F66" s="107">
        <f>VLOOKUP($B66,PU!$B$3:$E$175,4,FALSE)</f>
        <v>2.74</v>
      </c>
      <c r="G66" s="107"/>
      <c r="H66" s="107"/>
      <c r="I66" s="224">
        <f t="shared" ref="I66:I73" si="12">ROUND($E66*F66,2)</f>
        <v>164.4</v>
      </c>
      <c r="J66" s="15"/>
      <c r="K66" s="15"/>
      <c r="L66" s="15"/>
      <c r="M66" s="15"/>
    </row>
    <row r="67" spans="2:13" ht="41.4" outlineLevel="1" x14ac:dyDescent="0.3">
      <c r="B67" s="29" t="s">
        <v>77</v>
      </c>
      <c r="C67" s="29" t="str">
        <f>VLOOKUP($B67,PU!$B$3:$E$175,2,FALSE)</f>
        <v>UT</v>
      </c>
      <c r="D67" s="242" t="str">
        <f>VLOOKUP($B67,PU!$B$3:$E$175,3,FALSE)</f>
        <v>SUBMINISTRAMENT I INSTAL·LACIÓ DE FUETÓ DE FO MONOMODE FINS A 2 m, INCLÚS CONNECTORS. SEGONS ESPECIFICACIONS AJUNTAMENT.</v>
      </c>
      <c r="E67" s="260">
        <v>2</v>
      </c>
      <c r="F67" s="107">
        <f>VLOOKUP($B67,PU!$B$3:$E$175,4,FALSE)</f>
        <v>19.04</v>
      </c>
      <c r="G67" s="107"/>
      <c r="H67" s="107"/>
      <c r="I67" s="224">
        <f t="shared" ref="I67:I69" si="13">ROUND($E67*F67,2)</f>
        <v>38.08</v>
      </c>
      <c r="J67" s="15"/>
      <c r="K67" s="15"/>
      <c r="L67" s="15"/>
      <c r="M67" s="15"/>
    </row>
    <row r="68" spans="2:13" ht="27.6" outlineLevel="1" x14ac:dyDescent="0.3">
      <c r="B68" s="29" t="s">
        <v>84</v>
      </c>
      <c r="C68" s="29" t="str">
        <f>VLOOKUP($B68,PU!$B$3:$E$175,2,FALSE)</f>
        <v>UT</v>
      </c>
      <c r="D68" s="242" t="str">
        <f>VLOOKUP($B68,PU!$B$3:$E$175,3,FALSE)</f>
        <v>SUBMINISTRAMENT I INSTAL·LACIÓ DE CAIXA REPARTIDORA ÒPTICA OTB-24. SEGONS ESPECIFICACIONS AJUNTAMENT.</v>
      </c>
      <c r="E68" s="260">
        <v>1</v>
      </c>
      <c r="F68" s="107">
        <f>VLOOKUP($B68,PU!$B$3:$E$175,4,FALSE)</f>
        <v>302.94</v>
      </c>
      <c r="G68" s="107"/>
      <c r="H68" s="107"/>
      <c r="I68" s="224">
        <f t="shared" si="13"/>
        <v>302.94</v>
      </c>
      <c r="J68" s="15"/>
      <c r="K68" s="15"/>
      <c r="L68" s="15"/>
      <c r="M68" s="15"/>
    </row>
    <row r="69" spans="2:13" ht="55.2" outlineLevel="1" x14ac:dyDescent="0.3">
      <c r="B69" s="29" t="s">
        <v>87</v>
      </c>
      <c r="C69" s="29" t="str">
        <f>VLOOKUP($B69,PU!$B$3:$E$175,2,FALSE)</f>
        <v>UT</v>
      </c>
      <c r="D69" s="242" t="str">
        <f>VLOOKUP($B69,PU!$B$3:$E$175,3,FALSE)</f>
        <v>FUSIÓ EN RECTE DE 1 FO MONOMODE. INCLOU PIG·TAIL, CONNECTORS I ADAPTADORS, AIXÍ  COM LES MESURES DE RETROESPARCIMENT I POTÈNCIA. SEGONS ESPECIFICACIONS AJUTAMENT.</v>
      </c>
      <c r="E69" s="260">
        <v>4</v>
      </c>
      <c r="F69" s="107">
        <f>VLOOKUP($B69,PU!$B$3:$E$175,4,FALSE)</f>
        <v>56.26</v>
      </c>
      <c r="G69" s="107"/>
      <c r="H69" s="107"/>
      <c r="I69" s="224">
        <f t="shared" si="13"/>
        <v>225.04</v>
      </c>
      <c r="J69" s="15"/>
      <c r="K69" s="15"/>
      <c r="L69" s="15"/>
      <c r="M69" s="15"/>
    </row>
    <row r="70" spans="2:13" ht="82.8" outlineLevel="1" x14ac:dyDescent="0.3">
      <c r="B70" s="29" t="s">
        <v>91</v>
      </c>
      <c r="C70" s="29" t="str">
        <f>VLOOKUP($B70,PU!$B$3:$E$175,2,FALSE)</f>
        <v>UD</v>
      </c>
      <c r="D70" s="242" t="str">
        <f>VLOOKUP($B70,PU!$B$3:$E$175,3,FALSE)</f>
        <v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v>
      </c>
      <c r="E70" s="260">
        <v>1</v>
      </c>
      <c r="F70" s="107">
        <f>VLOOKUP($B70,PU!$B$3:$E$175,4,FALSE)</f>
        <v>999.71</v>
      </c>
      <c r="G70" s="107"/>
      <c r="H70" s="107"/>
      <c r="I70" s="224">
        <f t="shared" si="12"/>
        <v>999.71</v>
      </c>
      <c r="J70" s="15"/>
      <c r="K70" s="15"/>
      <c r="L70" s="15"/>
      <c r="M70" s="15"/>
    </row>
    <row r="71" spans="2:13" ht="27.6" outlineLevel="1" x14ac:dyDescent="0.3">
      <c r="B71" s="29" t="s">
        <v>93</v>
      </c>
      <c r="C71" s="29" t="str">
        <f>VLOOKUP($B71,PU!$B$3:$E$175,2,FALSE)</f>
        <v>UD</v>
      </c>
      <c r="D71" s="242" t="str">
        <f>VLOOKUP($B71,PU!$B$3:$E$175,3,FALSE)</f>
        <v>INSTAL·LACIÓ DE SWITCH DE COMUNICACIONS EN ARMARI DE CARRER, HOMOLOGAT PER L'AJUNTAMENT DE BARCELONA - IMI.</v>
      </c>
      <c r="E71" s="260">
        <v>1</v>
      </c>
      <c r="F71" s="107">
        <f>VLOOKUP($B71,PU!$B$3:$E$175,4,FALSE)</f>
        <v>64.92</v>
      </c>
      <c r="G71" s="107"/>
      <c r="H71" s="107"/>
      <c r="I71" s="224">
        <f t="shared" si="12"/>
        <v>64.92</v>
      </c>
      <c r="J71" s="15"/>
      <c r="K71" s="15"/>
      <c r="L71" s="15"/>
      <c r="M71" s="15"/>
    </row>
    <row r="72" spans="2:13" ht="82.8" outlineLevel="1" x14ac:dyDescent="0.3">
      <c r="B72" s="29" t="s">
        <v>104</v>
      </c>
      <c r="C72" s="29" t="str">
        <f>VLOOKUP($B72,PU!$B$3:$E$175,2,FALSE)</f>
        <v>UT</v>
      </c>
      <c r="D72" s="242" t="str">
        <f>VLOOKUP($B72,PU!$B$3:$E$175,3,FALSE)</f>
        <v>SUBMINISTRAMENT l INSTAL·LACIÓ DE CANVIADOR DE MEDI TIPUS SFP (FIBRA OPTICA MONOMODE). CONVERTIDOR DE  MEDI NECESSARI PER TRANSFORMAR LA SENYAL OPTICA A ELECTRICA FO/ ETHERNET/ 422/ 485/ 422, MODEL RAISECOM L2 DIN·RAIL S1503i-AC O EQUIVALENT, INCLOS EL SFP BIFIBRA LC/PC, AMB 1 PORT 100/1000M BASE-X SFP + 2 PORTS 10/100/1000M BX</v>
      </c>
      <c r="E72" s="260">
        <v>1</v>
      </c>
      <c r="F72" s="107">
        <f>VLOOKUP($B72,PU!$B$3:$E$175,4,FALSE)</f>
        <v>478.64</v>
      </c>
      <c r="G72" s="107"/>
      <c r="H72" s="107"/>
      <c r="I72" s="224">
        <f t="shared" ref="I72" si="14">ROUND($E72*F72,2)</f>
        <v>478.64</v>
      </c>
      <c r="J72" s="15"/>
      <c r="K72" s="15"/>
      <c r="L72" s="15"/>
      <c r="M72" s="15"/>
    </row>
    <row r="73" spans="2:13" ht="41.4" outlineLevel="1" x14ac:dyDescent="0.3">
      <c r="B73" s="29" t="s">
        <v>106</v>
      </c>
      <c r="C73" s="29" t="str">
        <f>VLOOKUP($B73,PU!$B$3:$E$175,2,FALSE)</f>
        <v>PAJ</v>
      </c>
      <c r="D73" s="242" t="str">
        <f>VLOOKUP($B73,PU!$B$3:$E$175,3,FALSE)</f>
        <v xml:space="preserve">TREBALLS CELLNEX PDC-2: MAGDALENES, INCLOU CONNEXIÓ I INTEGRACIÓ A LA XARXA ACTIVA, TREBALLS DE FO I TREBALLS D'ENGINYERIA, DESPLEGAMENT, DOCUMENTACIÓ I PRL. </v>
      </c>
      <c r="E73" s="260">
        <v>1</v>
      </c>
      <c r="F73" s="107">
        <f>VLOOKUP($B73,PU!$B$3:$E$175,4,FALSE)</f>
        <v>3098.94</v>
      </c>
      <c r="G73" s="107"/>
      <c r="H73" s="107"/>
      <c r="I73" s="224">
        <f t="shared" si="12"/>
        <v>3098.94</v>
      </c>
      <c r="J73" s="15"/>
      <c r="K73" s="15"/>
      <c r="L73" s="15"/>
      <c r="M73" s="30"/>
    </row>
    <row r="74" spans="2:13" ht="16.2" outlineLevel="1" thickBot="1" x14ac:dyDescent="0.35">
      <c r="B74" s="326" t="s">
        <v>210</v>
      </c>
      <c r="C74" s="326"/>
      <c r="D74" s="326"/>
      <c r="E74" s="326"/>
      <c r="F74" s="326"/>
      <c r="G74" s="326"/>
      <c r="H74" s="300"/>
      <c r="I74" s="251">
        <f>SUM(I66:I73)</f>
        <v>5372.67</v>
      </c>
      <c r="J74" s="22"/>
      <c r="K74" s="23"/>
      <c r="L74" s="24"/>
      <c r="M74" s="25"/>
    </row>
    <row r="75" spans="2:13" ht="15.6" outlineLevel="1" x14ac:dyDescent="0.3">
      <c r="B75" s="327" t="s">
        <v>211</v>
      </c>
      <c r="C75" s="327"/>
      <c r="D75" s="327"/>
      <c r="E75" s="327"/>
      <c r="F75" s="327"/>
      <c r="G75" s="327"/>
      <c r="H75" s="328"/>
      <c r="I75" s="263">
        <f>I26+I44+I57+I63+I74</f>
        <v>23038.22</v>
      </c>
      <c r="J75" s="14"/>
      <c r="K75" s="31"/>
      <c r="L75" s="28"/>
      <c r="M75" s="14"/>
    </row>
    <row r="76" spans="2:13" outlineLevel="1" x14ac:dyDescent="0.3">
      <c r="B76" s="292"/>
      <c r="C76" s="292"/>
      <c r="D76" s="292"/>
      <c r="E76" s="292"/>
      <c r="F76" s="292"/>
      <c r="G76" s="292"/>
      <c r="H76" s="292"/>
      <c r="I76" s="292"/>
      <c r="J76" s="15"/>
      <c r="K76" s="15"/>
      <c r="L76" s="15"/>
      <c r="M76" s="15"/>
    </row>
    <row r="77" spans="2:13" ht="14.4" outlineLevel="1" thickBot="1" x14ac:dyDescent="0.35">
      <c r="B77" s="292"/>
      <c r="C77" s="292"/>
      <c r="D77" s="292"/>
      <c r="E77" s="292"/>
      <c r="F77" s="292"/>
      <c r="G77" s="292"/>
      <c r="H77" s="292"/>
      <c r="I77" s="292"/>
      <c r="J77" s="15"/>
      <c r="K77" s="15"/>
      <c r="L77" s="15"/>
      <c r="M77" s="15"/>
    </row>
    <row r="78" spans="2:13" ht="15.45" customHeight="1" thickBot="1" x14ac:dyDescent="0.35">
      <c r="B78" s="292"/>
      <c r="C78" s="293"/>
      <c r="D78" s="304" t="s">
        <v>201</v>
      </c>
      <c r="E78" s="305"/>
      <c r="F78" s="305"/>
      <c r="G78" s="305"/>
      <c r="H78" s="305"/>
      <c r="I78" s="306"/>
      <c r="J78" s="15"/>
      <c r="K78" s="15"/>
      <c r="L78" s="15"/>
      <c r="M78" s="15"/>
    </row>
    <row r="79" spans="2:13" ht="14.4" customHeight="1" x14ac:dyDescent="0.3">
      <c r="B79" s="292"/>
      <c r="C79" s="293"/>
      <c r="D79" s="294" t="str">
        <f>B6</f>
        <v>EQUIPAMENT PUNT DE CONTROL</v>
      </c>
      <c r="E79" s="295"/>
      <c r="F79" s="295"/>
      <c r="G79" s="111"/>
      <c r="H79" s="111"/>
      <c r="I79" s="112">
        <f>I26</f>
        <v>11328.450000000003</v>
      </c>
      <c r="J79" s="15"/>
      <c r="K79" s="15"/>
      <c r="L79" s="15"/>
      <c r="M79" s="15"/>
    </row>
    <row r="80" spans="2:13" ht="14.4" customHeight="1" outlineLevel="1" x14ac:dyDescent="0.3">
      <c r="B80" s="292"/>
      <c r="C80" s="293"/>
      <c r="D80" s="296" t="str">
        <f>B28</f>
        <v>OBRA CIVIL</v>
      </c>
      <c r="E80" s="297"/>
      <c r="F80" s="297"/>
      <c r="G80" s="113"/>
      <c r="H80" s="113"/>
      <c r="I80" s="114">
        <f>I44</f>
        <v>5234.68</v>
      </c>
      <c r="J80" s="15"/>
      <c r="K80" s="15"/>
      <c r="L80" s="15"/>
      <c r="M80" s="15"/>
    </row>
    <row r="81" spans="2:14" ht="14.4" customHeight="1" outlineLevel="1" x14ac:dyDescent="0.3">
      <c r="B81" s="292"/>
      <c r="C81" s="293"/>
      <c r="D81" s="298" t="str">
        <f>B46</f>
        <v>INSTAL·LACIÓ ELÈCTRICA</v>
      </c>
      <c r="E81" s="299"/>
      <c r="F81" s="299"/>
      <c r="G81" s="115"/>
      <c r="H81" s="115"/>
      <c r="I81" s="116">
        <f>I57</f>
        <v>826.87</v>
      </c>
      <c r="J81" s="15"/>
      <c r="K81" s="15"/>
      <c r="L81" s="15"/>
      <c r="M81" s="15"/>
    </row>
    <row r="82" spans="2:14" ht="14.4" customHeight="1" outlineLevel="1" x14ac:dyDescent="0.3">
      <c r="B82" s="292"/>
      <c r="C82" s="293"/>
      <c r="D82" s="296" t="str">
        <f>B59</f>
        <v>SENYALITZACIÓ</v>
      </c>
      <c r="E82" s="297"/>
      <c r="F82" s="297"/>
      <c r="G82" s="113"/>
      <c r="H82" s="113"/>
      <c r="I82" s="114">
        <f>I63</f>
        <v>275.55</v>
      </c>
      <c r="J82" s="15"/>
      <c r="K82" s="15"/>
      <c r="L82" s="15"/>
      <c r="M82" s="15"/>
    </row>
    <row r="83" spans="2:14" ht="15" customHeight="1" outlineLevel="1" thickBot="1" x14ac:dyDescent="0.35">
      <c r="B83" s="292"/>
      <c r="C83" s="293"/>
      <c r="D83" s="321" t="str">
        <f>B65</f>
        <v>COMUNICACIONS</v>
      </c>
      <c r="E83" s="322"/>
      <c r="F83" s="322"/>
      <c r="G83" s="117"/>
      <c r="H83" s="117"/>
      <c r="I83" s="118">
        <f>I74</f>
        <v>5372.67</v>
      </c>
      <c r="J83" s="15"/>
      <c r="K83" s="15"/>
      <c r="L83" s="15"/>
      <c r="M83" s="15"/>
    </row>
    <row r="84" spans="2:14" ht="16.8" outlineLevel="1" thickTop="1" thickBot="1" x14ac:dyDescent="0.35">
      <c r="B84" s="292"/>
      <c r="C84" s="293"/>
      <c r="D84" s="287" t="s">
        <v>196</v>
      </c>
      <c r="E84" s="288"/>
      <c r="F84" s="288"/>
      <c r="G84" s="119"/>
      <c r="H84" s="119"/>
      <c r="I84" s="120">
        <f>SUM(I79:I83)</f>
        <v>23038.22</v>
      </c>
      <c r="J84" s="22"/>
      <c r="K84" s="23"/>
      <c r="L84" s="24"/>
      <c r="M84" s="25"/>
      <c r="N84" s="26"/>
    </row>
    <row r="85" spans="2:14" outlineLevel="1" x14ac:dyDescent="0.3">
      <c r="E85" s="33"/>
      <c r="J85" s="14"/>
      <c r="K85" s="31"/>
      <c r="L85" s="28"/>
      <c r="M85" s="14"/>
    </row>
    <row r="86" spans="2:14" outlineLevel="1" x14ac:dyDescent="0.3">
      <c r="E86" s="33"/>
    </row>
    <row r="87" spans="2:14" outlineLevel="1" x14ac:dyDescent="0.3">
      <c r="E87" s="33"/>
    </row>
    <row r="88" spans="2:14" outlineLevel="1" x14ac:dyDescent="0.3">
      <c r="E88" s="33"/>
      <c r="I88" s="196"/>
    </row>
    <row r="89" spans="2:14" ht="15.75" hidden="1" customHeight="1" thickTop="1" x14ac:dyDescent="0.3">
      <c r="E89" s="33"/>
    </row>
    <row r="90" spans="2:14" ht="18" hidden="1" customHeight="1" thickTop="1" x14ac:dyDescent="0.3">
      <c r="E90" s="33"/>
    </row>
    <row r="91" spans="2:14" hidden="1" x14ac:dyDescent="0.3">
      <c r="E91" s="33"/>
    </row>
    <row r="92" spans="2:14" hidden="1" x14ac:dyDescent="0.3">
      <c r="E92" s="33"/>
      <c r="M92" s="34"/>
      <c r="N92" s="34"/>
    </row>
    <row r="93" spans="2:14" hidden="1" x14ac:dyDescent="0.3">
      <c r="E93" s="33"/>
      <c r="M93" s="34"/>
      <c r="N93" s="34"/>
    </row>
    <row r="94" spans="2:14" hidden="1" x14ac:dyDescent="0.3">
      <c r="E94" s="33"/>
      <c r="M94" s="34"/>
      <c r="N94" s="34"/>
    </row>
    <row r="95" spans="2:14" hidden="1" x14ac:dyDescent="0.3">
      <c r="E95" s="33"/>
      <c r="M95" s="34"/>
      <c r="N95" s="34"/>
    </row>
    <row r="96" spans="2:14" hidden="1" x14ac:dyDescent="0.3">
      <c r="E96" s="33"/>
      <c r="M96" s="34"/>
      <c r="N96" s="34"/>
    </row>
    <row r="97" spans="5:14" hidden="1" x14ac:dyDescent="0.3">
      <c r="E97" s="33"/>
      <c r="M97" s="34"/>
      <c r="N97" s="34"/>
    </row>
    <row r="98" spans="5:14" hidden="1" x14ac:dyDescent="0.3">
      <c r="E98" s="33"/>
      <c r="M98" s="34"/>
      <c r="N98" s="34"/>
    </row>
    <row r="99" spans="5:14" hidden="1" x14ac:dyDescent="0.3">
      <c r="E99" s="33"/>
      <c r="M99" s="34"/>
      <c r="N99" s="34"/>
    </row>
    <row r="100" spans="5:14" hidden="1" x14ac:dyDescent="0.3">
      <c r="E100" s="33"/>
      <c r="M100" s="34"/>
      <c r="N100" s="34"/>
    </row>
    <row r="101" spans="5:14" hidden="1" x14ac:dyDescent="0.3">
      <c r="E101" s="33"/>
      <c r="M101" s="34"/>
      <c r="N101" s="34"/>
    </row>
    <row r="102" spans="5:14" hidden="1" x14ac:dyDescent="0.3">
      <c r="E102" s="33"/>
      <c r="M102" s="34"/>
      <c r="N102" s="34"/>
    </row>
    <row r="103" spans="5:14" hidden="1" x14ac:dyDescent="0.3">
      <c r="E103" s="33"/>
      <c r="M103" s="34"/>
      <c r="N103" s="34"/>
    </row>
    <row r="104" spans="5:14" hidden="1" x14ac:dyDescent="0.3">
      <c r="E104" s="33"/>
      <c r="M104" s="34"/>
      <c r="N104" s="34"/>
    </row>
    <row r="105" spans="5:14" hidden="1" x14ac:dyDescent="0.3">
      <c r="E105" s="33"/>
      <c r="M105" s="34"/>
      <c r="N105" s="34"/>
    </row>
    <row r="106" spans="5:14" hidden="1" x14ac:dyDescent="0.3">
      <c r="E106" s="33"/>
      <c r="M106" s="34"/>
      <c r="N106" s="34"/>
    </row>
    <row r="107" spans="5:14" hidden="1" x14ac:dyDescent="0.3">
      <c r="E107" s="33"/>
      <c r="M107" s="34"/>
      <c r="N107" s="34"/>
    </row>
    <row r="108" spans="5:14" hidden="1" x14ac:dyDescent="0.3">
      <c r="E108" s="33"/>
      <c r="M108" s="34"/>
      <c r="N108" s="34"/>
    </row>
    <row r="109" spans="5:14" hidden="1" x14ac:dyDescent="0.3">
      <c r="E109" s="33"/>
      <c r="M109" s="34"/>
      <c r="N109" s="34"/>
    </row>
    <row r="110" spans="5:14" hidden="1" x14ac:dyDescent="0.3">
      <c r="E110" s="33"/>
      <c r="M110" s="34"/>
      <c r="N110" s="34"/>
    </row>
    <row r="111" spans="5:14" hidden="1" x14ac:dyDescent="0.3">
      <c r="E111" s="33"/>
      <c r="M111" s="34"/>
      <c r="N111" s="34"/>
    </row>
    <row r="112" spans="5:14" hidden="1" x14ac:dyDescent="0.3">
      <c r="E112" s="33"/>
      <c r="M112" s="34"/>
      <c r="N112" s="34"/>
    </row>
    <row r="113" spans="5:14" hidden="1" x14ac:dyDescent="0.3">
      <c r="E113" s="33"/>
      <c r="M113" s="34"/>
      <c r="N113" s="34"/>
    </row>
    <row r="114" spans="5:14" hidden="1" x14ac:dyDescent="0.3">
      <c r="E114" s="33"/>
      <c r="M114" s="34"/>
      <c r="N114" s="34"/>
    </row>
    <row r="115" spans="5:14" hidden="1" x14ac:dyDescent="0.3">
      <c r="E115" s="33"/>
      <c r="M115" s="34"/>
      <c r="N115" s="34"/>
    </row>
    <row r="116" spans="5:14" hidden="1" x14ac:dyDescent="0.3">
      <c r="E116" s="33"/>
      <c r="M116" s="34"/>
      <c r="N116" s="34"/>
    </row>
    <row r="117" spans="5:14" hidden="1" x14ac:dyDescent="0.3">
      <c r="E117" s="33"/>
      <c r="M117" s="34"/>
      <c r="N117" s="34"/>
    </row>
    <row r="118" spans="5:14" hidden="1" x14ac:dyDescent="0.3">
      <c r="E118" s="33"/>
      <c r="M118" s="34"/>
      <c r="N118" s="34"/>
    </row>
    <row r="119" spans="5:14" hidden="1" x14ac:dyDescent="0.3">
      <c r="E119" s="33"/>
      <c r="M119" s="34"/>
      <c r="N119" s="34"/>
    </row>
    <row r="120" spans="5:14" hidden="1" x14ac:dyDescent="0.3">
      <c r="E120" s="33"/>
      <c r="M120" s="34"/>
      <c r="N120" s="34"/>
    </row>
    <row r="121" spans="5:14" hidden="1" x14ac:dyDescent="0.3">
      <c r="E121" s="33"/>
      <c r="M121" s="34"/>
      <c r="N121" s="34"/>
    </row>
    <row r="122" spans="5:14" hidden="1" x14ac:dyDescent="0.3">
      <c r="E122" s="33"/>
      <c r="M122" s="34"/>
      <c r="N122" s="34"/>
    </row>
    <row r="123" spans="5:14" hidden="1" x14ac:dyDescent="0.3">
      <c r="E123" s="33"/>
      <c r="M123" s="34"/>
      <c r="N123" s="34"/>
    </row>
    <row r="124" spans="5:14" hidden="1" x14ac:dyDescent="0.3">
      <c r="E124" s="33"/>
      <c r="M124" s="34"/>
      <c r="N124" s="34"/>
    </row>
    <row r="125" spans="5:14" hidden="1" x14ac:dyDescent="0.3">
      <c r="E125" s="33"/>
      <c r="M125" s="34"/>
      <c r="N125" s="34"/>
    </row>
    <row r="126" spans="5:14" hidden="1" x14ac:dyDescent="0.3">
      <c r="E126" s="33"/>
      <c r="M126" s="34"/>
      <c r="N126" s="34"/>
    </row>
    <row r="127" spans="5:14" hidden="1" x14ac:dyDescent="0.3">
      <c r="E127" s="33"/>
      <c r="M127" s="34"/>
      <c r="N127" s="34"/>
    </row>
    <row r="128" spans="5:14" hidden="1" x14ac:dyDescent="0.3">
      <c r="E128" s="33"/>
      <c r="M128" s="34"/>
      <c r="N128" s="34"/>
    </row>
    <row r="129" spans="5:14" hidden="1" x14ac:dyDescent="0.3">
      <c r="E129" s="33"/>
      <c r="M129" s="34"/>
      <c r="N129" s="34"/>
    </row>
    <row r="130" spans="5:14" hidden="1" x14ac:dyDescent="0.3">
      <c r="E130" s="33"/>
      <c r="M130" s="34"/>
      <c r="N130" s="34"/>
    </row>
    <row r="131" spans="5:14" hidden="1" x14ac:dyDescent="0.3">
      <c r="E131" s="33"/>
      <c r="M131" s="34"/>
      <c r="N131" s="34"/>
    </row>
    <row r="132" spans="5:14" hidden="1" x14ac:dyDescent="0.3">
      <c r="E132" s="33"/>
      <c r="M132" s="34"/>
      <c r="N132" s="34"/>
    </row>
    <row r="133" spans="5:14" hidden="1" x14ac:dyDescent="0.3">
      <c r="E133" s="33"/>
      <c r="M133" s="34"/>
      <c r="N133" s="34"/>
    </row>
    <row r="134" spans="5:14" hidden="1" x14ac:dyDescent="0.3">
      <c r="E134" s="33"/>
      <c r="M134" s="34"/>
      <c r="N134" s="34"/>
    </row>
    <row r="135" spans="5:14" hidden="1" x14ac:dyDescent="0.3">
      <c r="E135" s="33"/>
      <c r="M135" s="34"/>
      <c r="N135" s="34"/>
    </row>
    <row r="136" spans="5:14" hidden="1" x14ac:dyDescent="0.3">
      <c r="E136" s="33"/>
      <c r="M136" s="34"/>
      <c r="N136" s="34"/>
    </row>
    <row r="137" spans="5:14" hidden="1" x14ac:dyDescent="0.3">
      <c r="E137" s="33"/>
      <c r="M137" s="34"/>
      <c r="N137" s="34"/>
    </row>
    <row r="138" spans="5:14" hidden="1" x14ac:dyDescent="0.3">
      <c r="E138" s="33"/>
      <c r="M138" s="34"/>
      <c r="N138" s="34"/>
    </row>
    <row r="139" spans="5:14" hidden="1" x14ac:dyDescent="0.3">
      <c r="E139" s="33"/>
      <c r="M139" s="34"/>
      <c r="N139" s="34"/>
    </row>
    <row r="140" spans="5:14" hidden="1" x14ac:dyDescent="0.3">
      <c r="E140" s="33"/>
      <c r="M140" s="34"/>
      <c r="N140" s="34"/>
    </row>
    <row r="141" spans="5:14" hidden="1" x14ac:dyDescent="0.3">
      <c r="E141" s="33"/>
      <c r="M141" s="34"/>
      <c r="N141" s="34"/>
    </row>
    <row r="142" spans="5:14" hidden="1" x14ac:dyDescent="0.3">
      <c r="E142" s="33"/>
      <c r="M142" s="34"/>
      <c r="N142" s="34"/>
    </row>
    <row r="143" spans="5:14" hidden="1" x14ac:dyDescent="0.3">
      <c r="E143" s="33"/>
      <c r="M143" s="34"/>
      <c r="N143" s="34"/>
    </row>
    <row r="144" spans="5:14" hidden="1" x14ac:dyDescent="0.3">
      <c r="E144" s="33"/>
      <c r="M144" s="34"/>
      <c r="N144" s="34"/>
    </row>
    <row r="145" spans="5:14" hidden="1" x14ac:dyDescent="0.3">
      <c r="E145" s="33"/>
      <c r="M145" s="34"/>
      <c r="N145" s="34"/>
    </row>
    <row r="146" spans="5:14" hidden="1" x14ac:dyDescent="0.3">
      <c r="E146" s="33"/>
      <c r="M146" s="34"/>
      <c r="N146" s="34"/>
    </row>
    <row r="147" spans="5:14" hidden="1" x14ac:dyDescent="0.3">
      <c r="E147" s="33"/>
      <c r="M147" s="34"/>
      <c r="N147" s="34"/>
    </row>
    <row r="148" spans="5:14" hidden="1" x14ac:dyDescent="0.3">
      <c r="E148" s="33"/>
      <c r="M148" s="34"/>
      <c r="N148" s="34"/>
    </row>
    <row r="149" spans="5:14" hidden="1" x14ac:dyDescent="0.3">
      <c r="E149" s="33"/>
      <c r="M149" s="34"/>
      <c r="N149" s="34"/>
    </row>
    <row r="150" spans="5:14" hidden="1" x14ac:dyDescent="0.3">
      <c r="E150" s="33"/>
      <c r="M150" s="34"/>
      <c r="N150" s="34"/>
    </row>
    <row r="151" spans="5:14" hidden="1" x14ac:dyDescent="0.3">
      <c r="E151" s="33"/>
      <c r="M151" s="34"/>
      <c r="N151" s="34"/>
    </row>
    <row r="152" spans="5:14" hidden="1" x14ac:dyDescent="0.3">
      <c r="E152" s="33"/>
      <c r="M152" s="34"/>
      <c r="N152" s="34"/>
    </row>
    <row r="153" spans="5:14" hidden="1" x14ac:dyDescent="0.3">
      <c r="E153" s="33"/>
      <c r="M153" s="34"/>
      <c r="N153" s="34"/>
    </row>
    <row r="154" spans="5:14" hidden="1" x14ac:dyDescent="0.3">
      <c r="E154" s="33"/>
      <c r="M154" s="34"/>
      <c r="N154" s="34"/>
    </row>
    <row r="155" spans="5:14" hidden="1" x14ac:dyDescent="0.3">
      <c r="E155" s="33"/>
      <c r="M155" s="34"/>
      <c r="N155" s="34"/>
    </row>
    <row r="156" spans="5:14" hidden="1" x14ac:dyDescent="0.3">
      <c r="E156" s="33"/>
      <c r="M156" s="34"/>
      <c r="N156" s="34"/>
    </row>
    <row r="157" spans="5:14" hidden="1" x14ac:dyDescent="0.3">
      <c r="E157" s="33"/>
    </row>
    <row r="158" spans="5:14" hidden="1" x14ac:dyDescent="0.3">
      <c r="E158" s="33"/>
    </row>
    <row r="159" spans="5:14" hidden="1" x14ac:dyDescent="0.3">
      <c r="E159" s="33"/>
    </row>
    <row r="160" spans="5:14" hidden="1" x14ac:dyDescent="0.3">
      <c r="E160" s="33"/>
    </row>
    <row r="161" spans="5:5" hidden="1" x14ac:dyDescent="0.3">
      <c r="E161" s="33"/>
    </row>
    <row r="162" spans="5:5" hidden="1" x14ac:dyDescent="0.3">
      <c r="E162" s="33"/>
    </row>
    <row r="163" spans="5:5" x14ac:dyDescent="0.3"/>
    <row r="164" spans="5:5" x14ac:dyDescent="0.3"/>
    <row r="165" spans="5:5" x14ac:dyDescent="0.3"/>
    <row r="166" spans="5:5" x14ac:dyDescent="0.3"/>
    <row r="167" spans="5:5" x14ac:dyDescent="0.3"/>
    <row r="168" spans="5:5" x14ac:dyDescent="0.3"/>
    <row r="169" spans="5:5" x14ac:dyDescent="0.3"/>
    <row r="170" spans="5:5" x14ac:dyDescent="0.3"/>
    <row r="171" spans="5:5" x14ac:dyDescent="0.3"/>
    <row r="172" spans="5:5" x14ac:dyDescent="0.3"/>
    <row r="173" spans="5:5" x14ac:dyDescent="0.3"/>
    <row r="174" spans="5:5" x14ac:dyDescent="0.3"/>
    <row r="175" spans="5:5" x14ac:dyDescent="0.3"/>
    <row r="176" spans="5:5" x14ac:dyDescent="0.3"/>
    <row r="177" x14ac:dyDescent="0.3"/>
    <row r="178" x14ac:dyDescent="0.3"/>
  </sheetData>
  <mergeCells count="26">
    <mergeCell ref="B28:I28"/>
    <mergeCell ref="B2:I3"/>
    <mergeCell ref="A5:J5"/>
    <mergeCell ref="B6:I6"/>
    <mergeCell ref="B26:H26"/>
    <mergeCell ref="B27:I27"/>
    <mergeCell ref="B76:I77"/>
    <mergeCell ref="B44:H44"/>
    <mergeCell ref="B45:I45"/>
    <mergeCell ref="B46:I46"/>
    <mergeCell ref="B57:H57"/>
    <mergeCell ref="B58:I58"/>
    <mergeCell ref="B59:I59"/>
    <mergeCell ref="B63:H63"/>
    <mergeCell ref="B64:I64"/>
    <mergeCell ref="B65:I65"/>
    <mergeCell ref="B74:H74"/>
    <mergeCell ref="B75:H75"/>
    <mergeCell ref="B78:C84"/>
    <mergeCell ref="D78:I78"/>
    <mergeCell ref="D79:F79"/>
    <mergeCell ref="D80:F80"/>
    <mergeCell ref="D81:F81"/>
    <mergeCell ref="D82:F82"/>
    <mergeCell ref="D83:F83"/>
    <mergeCell ref="D84:F84"/>
  </mergeCells>
  <phoneticPr fontId="3" type="noConversion"/>
  <conditionalFormatting sqref="B2 A4:XFD4 A5 K5:XFD5 B6:B32 C7:XFD25 C29:J32 J33:XFD34 B33:I42 K35:XFD43 C43:I43 B43:B46 B47:I56 J57:XFD83 B66:I73 A76:B76 A77 B78 D78:D84 G79:H84 J84:M84 B85:D85 F85:M85 E85:E1048576 A86:D1048576 F86:XFD1048576">
    <cfRule type="cellIs" dxfId="129" priority="17" operator="equal">
      <formula>"¿?"</formula>
    </cfRule>
  </conditionalFormatting>
  <conditionalFormatting sqref="B57:B59 B63:B65 B74:B75">
    <cfRule type="cellIs" dxfId="128" priority="15" operator="equal">
      <formula>"¿?"</formula>
    </cfRule>
  </conditionalFormatting>
  <conditionalFormatting sqref="B60:I62">
    <cfRule type="cellIs" dxfId="127" priority="5" operator="equal">
      <formula>"¿?"</formula>
    </cfRule>
  </conditionalFormatting>
  <conditionalFormatting sqref="E7 F7:I25 F29:I43 F66:I73">
    <cfRule type="cellIs" dxfId="126" priority="8" operator="equal">
      <formula>"¿?"</formula>
    </cfRule>
  </conditionalFormatting>
  <conditionalFormatting sqref="F47:I56">
    <cfRule type="cellIs" dxfId="125" priority="6" operator="equal">
      <formula>"¿?"</formula>
    </cfRule>
  </conditionalFormatting>
  <conditionalFormatting sqref="F60:I62">
    <cfRule type="cellIs" dxfId="124" priority="3" operator="equal">
      <formula>"¿?"</formula>
    </cfRule>
  </conditionalFormatting>
  <conditionalFormatting sqref="G79:H84 I85:I1048576">
    <cfRule type="cellIs" dxfId="123" priority="16" operator="equal">
      <formula>"¿?"</formula>
    </cfRule>
  </conditionalFormatting>
  <conditionalFormatting sqref="I4">
    <cfRule type="cellIs" dxfId="122" priority="18" operator="equal">
      <formula>"¿?"</formula>
    </cfRule>
  </conditionalFormatting>
  <conditionalFormatting sqref="J6:XFD6">
    <cfRule type="cellIs" dxfId="121" priority="19" operator="equal">
      <formula>"¿?"</formula>
    </cfRule>
  </conditionalFormatting>
  <conditionalFormatting sqref="J26:XFD28 L29:XFD32 J44:XFD46 K47:XFD56 N84:XFD85">
    <cfRule type="cellIs" dxfId="120" priority="20" operator="equal">
      <formula>"¿?"</formula>
    </cfRule>
  </conditionalFormatting>
  <conditionalFormatting sqref="L26:L27">
    <cfRule type="cellIs" dxfId="119" priority="13" operator="notEqual">
      <formula>$F$26</formula>
    </cfRule>
  </conditionalFormatting>
  <conditionalFormatting sqref="L44:L45">
    <cfRule type="cellIs" dxfId="118" priority="7" operator="notEqual">
      <formula>$F$26</formula>
    </cfRule>
  </conditionalFormatting>
  <conditionalFormatting sqref="L57:L58">
    <cfRule type="cellIs" dxfId="117" priority="12" operator="notEqual">
      <formula>$F$26</formula>
    </cfRule>
  </conditionalFormatting>
  <conditionalFormatting sqref="L63:L64">
    <cfRule type="cellIs" dxfId="116" priority="11" operator="notEqual">
      <formula>$F$26</formula>
    </cfRule>
  </conditionalFormatting>
  <conditionalFormatting sqref="L74">
    <cfRule type="cellIs" dxfId="115" priority="10" operator="notEqual">
      <formula>$F$26</formula>
    </cfRule>
  </conditionalFormatting>
  <conditionalFormatting sqref="L84">
    <cfRule type="cellIs" dxfId="114" priority="9" operator="notEqual">
      <formula>$F$26</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rowBreaks count="1" manualBreakCount="1">
    <brk id="44" min="1" max="8"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EDF88-7CB4-4853-A8C4-61335F2837DF}">
  <sheetPr>
    <tabColor theme="0"/>
    <pageSetUpPr fitToPage="1"/>
  </sheetPr>
  <dimension ref="A1:O177"/>
  <sheetViews>
    <sheetView showGridLines="0" view="pageBreakPreview" zoomScaleNormal="85" zoomScaleSheetLayoutView="100" workbookViewId="0">
      <pane ySplit="4" topLeftCell="A48" activePane="bottomLeft" state="frozen"/>
      <selection activeCell="J60" sqref="J60"/>
      <selection pane="bottomLeft" activeCell="J60" sqref="J60"/>
    </sheetView>
  </sheetViews>
  <sheetFormatPr baseColWidth="10" defaultColWidth="11.44140625" defaultRowHeight="13.8"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7" width="17.77734375" style="13" customWidth="1"/>
    <col min="8" max="8" width="1.88671875" style="13" customWidth="1"/>
    <col min="9" max="9" width="18" style="13" customWidth="1"/>
    <col min="10" max="10" width="13.77734375" style="13" customWidth="1"/>
    <col min="11" max="12" width="12.109375" style="13" customWidth="1"/>
    <col min="13" max="23" width="11.44140625" style="13" customWidth="1"/>
    <col min="24" max="16384" width="11.44140625" style="13"/>
  </cols>
  <sheetData>
    <row r="1" spans="1:11" hidden="1" x14ac:dyDescent="0.3"/>
    <row r="2" spans="1:11" ht="34.950000000000003" customHeight="1" x14ac:dyDescent="0.3">
      <c r="B2" s="312" t="str">
        <f>_xlfn.CONCAT('Resum Amid.Ppals'!A11,"  ",'Resum Amid.Ppals'!B11)</f>
        <v>PdC-03  Jaume I</v>
      </c>
      <c r="C2" s="312"/>
      <c r="D2" s="312"/>
      <c r="E2" s="312"/>
      <c r="F2" s="312"/>
      <c r="G2" s="312"/>
      <c r="H2" s="15"/>
      <c r="I2" s="15"/>
      <c r="J2" s="15"/>
      <c r="K2" s="15"/>
    </row>
    <row r="3" spans="1:11" ht="34.950000000000003" customHeight="1" x14ac:dyDescent="0.3">
      <c r="B3" s="313"/>
      <c r="C3" s="313"/>
      <c r="D3" s="313"/>
      <c r="E3" s="313"/>
      <c r="F3" s="313"/>
      <c r="G3" s="313"/>
      <c r="H3" s="15"/>
      <c r="I3" s="15"/>
      <c r="J3" s="15"/>
      <c r="K3" s="15"/>
    </row>
    <row r="4" spans="1:11" s="98" customFormat="1" ht="27" customHeight="1" x14ac:dyDescent="0.3">
      <c r="B4" s="99" t="s">
        <v>0</v>
      </c>
      <c r="C4" s="100" t="s">
        <v>202</v>
      </c>
      <c r="D4" s="109" t="s">
        <v>2</v>
      </c>
      <c r="E4" s="101" t="s">
        <v>204</v>
      </c>
      <c r="F4" s="99" t="s">
        <v>203</v>
      </c>
      <c r="G4" s="102" t="s">
        <v>205</v>
      </c>
      <c r="H4" s="97"/>
      <c r="I4" s="97"/>
      <c r="J4" s="97"/>
      <c r="K4" s="97"/>
    </row>
    <row r="5" spans="1:11" ht="6" customHeight="1" x14ac:dyDescent="0.3">
      <c r="A5" s="289"/>
      <c r="B5" s="289"/>
      <c r="C5" s="289"/>
      <c r="D5" s="289"/>
      <c r="E5" s="289"/>
      <c r="F5" s="289"/>
      <c r="G5" s="289"/>
      <c r="H5" s="289"/>
      <c r="I5" s="15"/>
      <c r="J5" s="15"/>
      <c r="K5" s="15"/>
    </row>
    <row r="6" spans="1:11" ht="15" customHeight="1" x14ac:dyDescent="0.3">
      <c r="B6" s="324" t="str">
        <f>PU!B5</f>
        <v>EQUIPAMENT PUNT DE CONTROL</v>
      </c>
      <c r="C6" s="324"/>
      <c r="D6" s="324"/>
      <c r="E6" s="324"/>
      <c r="F6" s="324"/>
      <c r="G6" s="324"/>
      <c r="H6" s="15"/>
      <c r="I6" s="15"/>
      <c r="J6" s="15"/>
      <c r="K6" s="15"/>
    </row>
    <row r="7" spans="1:11" ht="69" outlineLevel="1" x14ac:dyDescent="0.3">
      <c r="B7" s="47" t="s">
        <v>10</v>
      </c>
      <c r="C7" s="223" t="str">
        <f>VLOOKUP($B7,PU!$B$3:$E$175,2,FALSE)</f>
        <v>UT</v>
      </c>
      <c r="D7" s="217" t="str">
        <f>VLOOKUP($B7,PU!$B$3:$E$175,3,FALSE)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7" s="260">
        <v>1</v>
      </c>
      <c r="F7" s="76">
        <f>VLOOKUP($B7,PU!$B$3:$E$175,4,FALSE)</f>
        <v>6405.04</v>
      </c>
      <c r="G7" s="224">
        <f>ROUND($E7*F7,2)</f>
        <v>6405.04</v>
      </c>
      <c r="H7" s="15"/>
      <c r="I7" s="15"/>
      <c r="J7" s="17"/>
      <c r="K7" s="15"/>
    </row>
    <row r="8" spans="1:11" ht="69" outlineLevel="1" x14ac:dyDescent="0.3">
      <c r="B8" s="47" t="s">
        <v>13</v>
      </c>
      <c r="C8" s="21" t="str">
        <f>VLOOKUP($B8,PU!$B$3:$E$175,2,FALSE)</f>
        <v>UT</v>
      </c>
      <c r="D8" s="217" t="str">
        <f>VLOOKUP($B8,PU!$B$3:$E$175,3,FALSE)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8" s="21">
        <v>1</v>
      </c>
      <c r="F8" s="76">
        <f>VLOOKUP($B8,PU!$B$3:$E$175,4,FALSE)</f>
        <v>307.27</v>
      </c>
      <c r="G8" s="224">
        <f t="shared" ref="G8:G31" si="0">ROUND($E8*F8,2)</f>
        <v>307.27</v>
      </c>
      <c r="H8" s="15"/>
      <c r="I8" s="15"/>
      <c r="J8" s="17"/>
      <c r="K8" s="15"/>
    </row>
    <row r="9" spans="1:11" s="20" customFormat="1" ht="69" outlineLevel="1" x14ac:dyDescent="0.3">
      <c r="B9" s="47" t="s">
        <v>15</v>
      </c>
      <c r="C9" s="21" t="str">
        <f>VLOOKUP($B9,PU!$B$3:$E$175,2,FALSE)</f>
        <v>UT</v>
      </c>
      <c r="D9" s="217" t="str">
        <f>VLOOKUP($B9,PU!$B$3:$E$175,3,FALSE)</f>
        <v>SUBMINISTRAMENT D'UNITAT DE PROCÉS PEL PUNT DE CONTROL, CONSISTENT EN UN PC DE TIPUS INDUSTRIAL, RUGORITZAT, AMB PROCESSADOR I7, CPU QUAD CORE, BIOS, SISTEMA OPERATIU, WATCHDOG, ALIMENTACIÓ 9‐48V, CAPACITAT EMMAGATZEMATGE 2 TB</v>
      </c>
      <c r="E9" s="21">
        <v>1</v>
      </c>
      <c r="F9" s="76">
        <f>VLOOKUP($B9,PU!$B$3:$E$175,4,FALSE)</f>
        <v>930.46</v>
      </c>
      <c r="G9" s="224">
        <f t="shared" si="0"/>
        <v>930.46</v>
      </c>
      <c r="H9" s="18"/>
      <c r="I9" s="18"/>
      <c r="J9" s="19"/>
      <c r="K9" s="18"/>
    </row>
    <row r="10" spans="1:11" ht="27.6" outlineLevel="1" x14ac:dyDescent="0.3">
      <c r="B10" s="47" t="s">
        <v>16</v>
      </c>
      <c r="C10" s="21" t="str">
        <f>VLOOKUP($B10,PU!$B$3:$E$175,2,FALSE)</f>
        <v>UT</v>
      </c>
      <c r="D10" s="217" t="str">
        <f>VLOOKUP($B10,PU!$B$3:$E$175,3,FALSE)</f>
        <v>INSTAL∙LACIÓ, CONFIGURACIÓ I POSADA EN FUNCIONAMENT, D'UNITAT DE PROCÉS PEL PUNT DE CONTROL EN ARMARI PDC.</v>
      </c>
      <c r="E10" s="21">
        <v>1</v>
      </c>
      <c r="F10" s="76">
        <f>VLOOKUP($B10,PU!$B$3:$E$175,4,FALSE)</f>
        <v>160.12</v>
      </c>
      <c r="G10" s="224">
        <f t="shared" si="0"/>
        <v>160.12</v>
      </c>
      <c r="H10" s="15"/>
      <c r="I10" s="15"/>
      <c r="J10" s="17"/>
      <c r="K10" s="15"/>
    </row>
    <row r="11" spans="1:11" ht="41.4" outlineLevel="1" x14ac:dyDescent="0.3">
      <c r="B11" s="47" t="s">
        <v>18</v>
      </c>
      <c r="C11" s="21" t="str">
        <f>VLOOKUP($B11,PU!$B$3:$E$175,2,FALSE)</f>
        <v>UT</v>
      </c>
      <c r="D11" s="217" t="str">
        <f>VLOOKUP($B11,PU!$B$3:$E$175,3,FALSE)</f>
        <v>SUBMINISTRAMENT DE FONT D'ALIMENTACIÓ TIPUS INDUSTRIAL, PER MUNTATGE EN CARRIL DIN, PER ALIMENTAR FINS A 4 CÀMERES PUNT DE CONTROL.</v>
      </c>
      <c r="E11" s="21">
        <v>1</v>
      </c>
      <c r="F11" s="76">
        <f>VLOOKUP($B11,PU!$B$3:$E$175,4,FALSE)</f>
        <v>138.47999999999999</v>
      </c>
      <c r="G11" s="224">
        <f t="shared" si="0"/>
        <v>138.47999999999999</v>
      </c>
      <c r="H11" s="15"/>
      <c r="I11" s="15"/>
      <c r="J11" s="17"/>
      <c r="K11" s="15"/>
    </row>
    <row r="12" spans="1:11" ht="41.4" outlineLevel="1" x14ac:dyDescent="0.3">
      <c r="B12" s="47" t="s">
        <v>19</v>
      </c>
      <c r="C12" s="21" t="str">
        <f>VLOOKUP($B12,PU!$B$3:$E$175,2,FALSE)</f>
        <v>UT</v>
      </c>
      <c r="D12" s="217" t="str">
        <f>VLOOKUP($B12,PU!$B$3:$E$175,3,FALSE)</f>
        <v>INSTAL∙LACIÓ DE FONT D'ALIMENTACIÓ TIPUS INDUSTRIAL, PER MUNTATGE EN CARRIL DIN, PER ALIMENTAR FINS A 4 CÀMERES PUNT DE CONTROL.</v>
      </c>
      <c r="E12" s="21">
        <v>1</v>
      </c>
      <c r="F12" s="76">
        <f>VLOOKUP($B12,PU!$B$3:$E$175,4,FALSE)</f>
        <v>30.29</v>
      </c>
      <c r="G12" s="224">
        <f t="shared" si="0"/>
        <v>30.29</v>
      </c>
      <c r="H12" s="15"/>
      <c r="I12" s="15"/>
      <c r="J12" s="17"/>
      <c r="K12" s="15"/>
    </row>
    <row r="13" spans="1:11" ht="27.6" outlineLevel="1" x14ac:dyDescent="0.3">
      <c r="B13" s="47" t="s">
        <v>20</v>
      </c>
      <c r="C13" s="21" t="str">
        <f>VLOOKUP($B13,PU!$B$3:$E$175,2,FALSE)</f>
        <v>UT</v>
      </c>
      <c r="D13" s="217" t="str">
        <f>VLOOKUP($B13,PU!$B$3:$E$175,3,FALSE)</f>
        <v>SUBMINISTRAMENT DE FONT D'ALIMENTACIÓ TIPUS INDUSTRIAL, PER MUNTATGE EN CARRIL DIN, PER ALIMENTAR UNITAT DE PROCÈS (PC)</v>
      </c>
      <c r="E13" s="21">
        <v>1</v>
      </c>
      <c r="F13" s="76">
        <f>VLOOKUP($B13,PU!$B$3:$E$175,4,FALSE)</f>
        <v>46.74</v>
      </c>
      <c r="G13" s="224">
        <f t="shared" si="0"/>
        <v>46.74</v>
      </c>
      <c r="H13" s="15"/>
      <c r="I13" s="15"/>
      <c r="J13" s="17"/>
      <c r="K13" s="15"/>
    </row>
    <row r="14" spans="1:11" ht="27.6" outlineLevel="1" x14ac:dyDescent="0.3">
      <c r="B14" s="47" t="s">
        <v>21</v>
      </c>
      <c r="C14" s="21" t="str">
        <f>VLOOKUP($B14,PU!$B$3:$E$175,2,FALSE)</f>
        <v>UT</v>
      </c>
      <c r="D14" s="217" t="str">
        <f>VLOOKUP($B14,PU!$B$3:$E$175,3,FALSE)</f>
        <v>INSTAL·LACIÓ DE FONT D'ALIMENTACIÓ TIPUS INDUSTRIAL, PER MUNTATGE EN CARRIL DIN, PER ALIMENTAR UNITAT DE PROCÈS (PC)</v>
      </c>
      <c r="E14" s="21">
        <v>1</v>
      </c>
      <c r="F14" s="76">
        <f>VLOOKUP($B14,PU!$B$3:$E$175,4,FALSE)</f>
        <v>12.12</v>
      </c>
      <c r="G14" s="224">
        <f t="shared" si="0"/>
        <v>12.12</v>
      </c>
      <c r="H14" s="15"/>
      <c r="I14" s="15"/>
      <c r="J14" s="17"/>
      <c r="K14" s="15"/>
    </row>
    <row r="15" spans="1:11" ht="41.4" outlineLevel="1" x14ac:dyDescent="0.3">
      <c r="B15" s="47" t="s">
        <v>26</v>
      </c>
      <c r="C15" s="21" t="str">
        <f>VLOOKUP($B15,PU!$B$3:$E$175,2,FALSE)</f>
        <v>UT</v>
      </c>
      <c r="D15" s="217" t="str">
        <f>VLOOKUP($B15,PU!$B$3:$E$175,3,FALSE)</f>
        <v>SUBMINISTRAMENT DE ROUTER 4G PER COMUNICACIONS SENSE FILS, COMPATIBLE AMB EL SISTEMA DE COMUNICACIONS DE L'AJUNTAMENT. INCLOENT ANTENA ANTIVANDÀLICA.</v>
      </c>
      <c r="E15" s="21">
        <v>1</v>
      </c>
      <c r="F15" s="76">
        <f>VLOOKUP($B15,PU!$B$3:$E$175,4,FALSE)</f>
        <v>389.49</v>
      </c>
      <c r="G15" s="224">
        <f t="shared" ref="G15:G16" si="1">ROUND($E15*F15,2)</f>
        <v>389.49</v>
      </c>
      <c r="H15" s="15"/>
      <c r="I15" s="15"/>
      <c r="J15" s="17"/>
      <c r="K15" s="15"/>
    </row>
    <row r="16" spans="1:11" ht="41.4" outlineLevel="1" x14ac:dyDescent="0.3">
      <c r="B16" s="47" t="s">
        <v>27</v>
      </c>
      <c r="C16" s="21" t="str">
        <f>VLOOKUP($B16,PU!$B$3:$E$175,2,FALSE)</f>
        <v>UT</v>
      </c>
      <c r="D16" s="217" t="str">
        <f>VLOOKUP($B16,PU!$B$3:$E$175,3,FALSE)</f>
        <v xml:space="preserve">INSTAL∙LACIÓ I CONFIGURACIÓ DE ROUTER 4G I ANTENA ANTIVANDÀLICA PER COMUNICACIONS SENSE FILS, COMPATIBLE AMB EL SISTEMA DE COMUNICACIONS DE L'AJUNTAMENT. </v>
      </c>
      <c r="E16" s="21">
        <v>1</v>
      </c>
      <c r="F16" s="76">
        <f>VLOOKUP($B16,PU!$B$3:$E$175,4,FALSE)</f>
        <v>51.93</v>
      </c>
      <c r="G16" s="224">
        <f t="shared" si="1"/>
        <v>51.93</v>
      </c>
      <c r="H16" s="15"/>
      <c r="I16" s="15"/>
      <c r="J16" s="17"/>
      <c r="K16" s="15"/>
    </row>
    <row r="17" spans="2:12" ht="41.4" outlineLevel="1" x14ac:dyDescent="0.3">
      <c r="B17" s="47" t="s">
        <v>28</v>
      </c>
      <c r="C17" s="21" t="str">
        <f>VLOOKUP($B17,PU!$B$3:$E$175,2,FALSE)</f>
        <v>UT</v>
      </c>
      <c r="D17" s="217" t="str">
        <f>VLOOKUP($B17,PU!$B$3:$E$175,3,FALSE)</f>
        <v xml:space="preserve">SUBMINISTRAMENT DE SAI PUNT DE CONTROL LECTURA DE MATRÍCULES, 1000 / 1000VA ‐ AP160N‐1K, FORMAT RACK 19", DE 1000VA / 900W, MONOFÀSIC AMB 3 BATERIES 12V/7,2 AH. </v>
      </c>
      <c r="E17" s="21">
        <v>1</v>
      </c>
      <c r="F17" s="76">
        <f>VLOOKUP($B17,PU!$B$3:$E$175,4,FALSE)</f>
        <v>392.09</v>
      </c>
      <c r="G17" s="224">
        <f t="shared" ref="G17:G18" si="2">ROUND($E17*F17,2)</f>
        <v>392.09</v>
      </c>
      <c r="H17" s="15"/>
      <c r="I17" s="15"/>
      <c r="J17" s="17"/>
      <c r="K17" s="15"/>
    </row>
    <row r="18" spans="2:12" ht="82.8" outlineLevel="1" x14ac:dyDescent="0.3">
      <c r="B18" s="47" t="s">
        <v>30</v>
      </c>
      <c r="C18" s="21" t="str">
        <f>VLOOKUP($B18,PU!$B$3:$E$175,2,FALSE)</f>
        <v>UT</v>
      </c>
      <c r="D18" s="217" t="str">
        <f>VLOOKUP($B18,PU!$B$3:$E$175,3,FALSE)</f>
        <v>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v>
      </c>
      <c r="E18" s="21">
        <v>1</v>
      </c>
      <c r="F18" s="76">
        <f>VLOOKUP($B18,PU!$B$3:$E$175,4,FALSE)</f>
        <v>30.29</v>
      </c>
      <c r="G18" s="224">
        <f t="shared" si="2"/>
        <v>30.29</v>
      </c>
      <c r="H18" s="15"/>
      <c r="I18" s="15"/>
      <c r="J18" s="17"/>
      <c r="K18" s="15"/>
    </row>
    <row r="19" spans="2:12" ht="41.4" outlineLevel="1" x14ac:dyDescent="0.3">
      <c r="B19" s="47" t="s">
        <v>32</v>
      </c>
      <c r="C19" s="21" t="str">
        <f>VLOOKUP($B19,PU!$B$3:$E$175,2,FALSE)</f>
        <v>UT</v>
      </c>
      <c r="D19" s="217" t="str">
        <f>VLOOKUP($B19,PU!$B$3:$E$175,3,FALSE)</f>
        <v>SUBMINISTRAMENT DE MÒDUL SNMP DE COMUNICACIONS PER SAI. INCLOU PETIT MATERIAL, CABLEJAT I QUALSEVOL ALTRE NECESSARI PEL CORRECTE FUNCIONAMENT.</v>
      </c>
      <c r="E19" s="21">
        <v>1</v>
      </c>
      <c r="F19" s="76">
        <f>VLOOKUP($B19,PU!$B$3:$E$175,4,FALSE)</f>
        <v>188.04</v>
      </c>
      <c r="G19" s="224">
        <f t="shared" si="0"/>
        <v>188.04</v>
      </c>
      <c r="H19" s="15"/>
      <c r="I19" s="15"/>
      <c r="J19" s="17"/>
      <c r="K19" s="15"/>
    </row>
    <row r="20" spans="2:12" ht="55.2" outlineLevel="1" x14ac:dyDescent="0.3">
      <c r="B20" s="47" t="s">
        <v>34</v>
      </c>
      <c r="C20" s="21" t="str">
        <f>VLOOKUP($B20,PU!$B$3:$E$175,2,FALSE)</f>
        <v>UT</v>
      </c>
      <c r="D20" s="217" t="str">
        <f>VLOOKUP($B20,PU!$B$3:$E$175,3,FALSE)</f>
        <v xml:space="preserve">INSTAL∙LACIÓ DE MÒDUL SNMP COMUNICACIONS PER SAI, CONNEXIÓ I POSADA EN MARXA. INCLOU PETIT MATERIAL INSTAL∙LACIÓ, CABLEJAT I CONNEXIÓ I QUALSEVOL ALTRE NECESSARI PEL CORRECTE FUNCIONAMENT. </v>
      </c>
      <c r="E20" s="21">
        <v>1</v>
      </c>
      <c r="F20" s="76">
        <f>VLOOKUP($B20,PU!$B$3:$E$175,4,FALSE)</f>
        <v>5.19</v>
      </c>
      <c r="G20" s="224">
        <f t="shared" si="0"/>
        <v>5.19</v>
      </c>
      <c r="H20" s="15"/>
      <c r="I20" s="15"/>
      <c r="J20" s="17"/>
      <c r="K20" s="15"/>
    </row>
    <row r="21" spans="2:12" ht="96" customHeight="1" outlineLevel="1" x14ac:dyDescent="0.3">
      <c r="B21" s="47" t="s">
        <v>36</v>
      </c>
      <c r="C21" s="21" t="str">
        <f>VLOOKUP($B21,PU!$B$3:$E$175,2,FALSE)</f>
        <v>UT</v>
      </c>
      <c r="D21" s="217" t="str">
        <f>VLOOKUP($B21,PU!$B$3:$E$175,3,FALSE)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21" s="21">
        <v>1</v>
      </c>
      <c r="F21" s="76">
        <f>VLOOKUP($B21,PU!$B$3:$E$175,4,FALSE)</f>
        <v>257.93</v>
      </c>
      <c r="G21" s="224">
        <f t="shared" si="0"/>
        <v>257.93</v>
      </c>
      <c r="H21" s="15"/>
      <c r="I21" s="15"/>
      <c r="J21" s="17"/>
      <c r="K21" s="15"/>
    </row>
    <row r="22" spans="2:12" ht="27.6" outlineLevel="1" x14ac:dyDescent="0.3">
      <c r="B22" s="47" t="s">
        <v>38</v>
      </c>
      <c r="C22" s="21" t="str">
        <f>VLOOKUP($B22,PU!$B$3:$E$175,2,FALSE)</f>
        <v>UT</v>
      </c>
      <c r="D22" s="217" t="str">
        <f>VLOOKUP($B22,PU!$B$3:$E$175,3,FALSE)</f>
        <v xml:space="preserve">INSTAL∙LACIÓ D'EQUIPAMENTS ESPECÍFICS PER LA DISTRIBUCIÓ D'ENERGIA DEL PUNT DE CONTROL. </v>
      </c>
      <c r="E22" s="21">
        <v>1</v>
      </c>
      <c r="F22" s="76">
        <f>VLOOKUP($B22,PU!$B$3:$E$175,4,FALSE)</f>
        <v>70.11</v>
      </c>
      <c r="G22" s="224">
        <f t="shared" si="0"/>
        <v>70.11</v>
      </c>
      <c r="H22" s="15"/>
      <c r="I22" s="15"/>
      <c r="J22" s="17"/>
      <c r="K22" s="15"/>
    </row>
    <row r="23" spans="2:12" ht="82.8" outlineLevel="1" x14ac:dyDescent="0.3">
      <c r="B23" s="47" t="s">
        <v>48</v>
      </c>
      <c r="C23" s="21" t="str">
        <f>VLOOKUP($B23,PU!$B$3:$E$175,2,FALSE)</f>
        <v>UT</v>
      </c>
      <c r="D23" s="217" t="str">
        <f>VLOOKUP($B23,PU!$B$3:$E$175,3,FALSE)</f>
        <v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v>
      </c>
      <c r="E23" s="21">
        <v>1</v>
      </c>
      <c r="F23" s="76">
        <f>VLOOKUP($B23,PU!$B$3:$E$175,4,FALSE)</f>
        <v>722.73</v>
      </c>
      <c r="G23" s="224">
        <f t="shared" si="0"/>
        <v>722.73</v>
      </c>
      <c r="H23" s="15"/>
      <c r="I23" s="15"/>
      <c r="J23" s="17"/>
      <c r="K23" s="15"/>
    </row>
    <row r="24" spans="2:12" ht="82.8" outlineLevel="1" x14ac:dyDescent="0.3">
      <c r="B24" s="47" t="s">
        <v>50</v>
      </c>
      <c r="C24" s="21" t="str">
        <f>VLOOKUP($B24,PU!$B$3:$E$175,2,FALSE)</f>
        <v>UT</v>
      </c>
      <c r="D24" s="217" t="str">
        <f>VLOOKUP($B24,PU!$B$3:$E$175,3,FALSE)</f>
        <v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v>
      </c>
      <c r="E24" s="21">
        <v>1</v>
      </c>
      <c r="F24" s="76">
        <f>VLOOKUP($B24,PU!$B$3:$E$175,4,FALSE)</f>
        <v>129.83000000000001</v>
      </c>
      <c r="G24" s="224">
        <f t="shared" si="0"/>
        <v>129.83000000000001</v>
      </c>
      <c r="H24" s="15"/>
      <c r="I24" s="15"/>
      <c r="J24" s="17"/>
      <c r="K24" s="15"/>
    </row>
    <row r="25" spans="2:12" ht="69" outlineLevel="1" x14ac:dyDescent="0.3">
      <c r="B25" s="47" t="s">
        <v>52</v>
      </c>
      <c r="C25" s="21" t="str">
        <f>VLOOKUP($B25,PU!$B$3:$E$175,2,FALSE)</f>
        <v>UT</v>
      </c>
      <c r="D25" s="217" t="str">
        <f>VLOOKUP($B25,PU!$B$3:$E$175,3,FALSE)</f>
        <v xml:space="preserve">TREBALLS PER SUBSTITUIR I ADEQUAR COLUMNES SEMAFÒRIQUES EXISTENTS, A EFECTES DE PODER‐HI INSTAL∙LAR LES NOVES CÀMERES. INCLOU DESCONNEXIÓ, DESMUNTATGE DE SEMÀFORS, CABLEJATS, I POSTERIOR CABLEJAT, MUNTATGE I CONNEXIÓ DELS SEMÀFORS A  NOVA COLUMNA. </v>
      </c>
      <c r="E25" s="21">
        <v>1</v>
      </c>
      <c r="F25" s="76">
        <f>VLOOKUP($B25,PU!$B$3:$E$175,4,FALSE)</f>
        <v>367.85</v>
      </c>
      <c r="G25" s="224">
        <f t="shared" si="0"/>
        <v>367.85</v>
      </c>
      <c r="H25" s="15"/>
      <c r="I25" s="15"/>
      <c r="J25" s="17"/>
      <c r="K25" s="15"/>
    </row>
    <row r="26" spans="2:12" ht="41.4" outlineLevel="1" x14ac:dyDescent="0.3">
      <c r="B26" s="47" t="s">
        <v>55</v>
      </c>
      <c r="C26" s="21" t="str">
        <f>VLOOKUP($B26,PU!$B$3:$E$175,2,FALSE)</f>
        <v>UT</v>
      </c>
      <c r="D26" s="217" t="str">
        <f>VLOOKUP($B26,PU!$B$3:$E$175,3,FALSE)</f>
        <v>SUBMINISTRAMENT DE COLUMNA MODEL SEMÀFORS, METÀL·LICA DE 4 m ALÇADA LLIURE I 100 mm DE DIÀMETRE, AMB O SENSE PLETINA D'ANCORATGE INCLOSOS PERNS ANCORATGE O FIXACIONS.</v>
      </c>
      <c r="E26" s="21">
        <v>1</v>
      </c>
      <c r="F26" s="76">
        <f>VLOOKUP($B26,PU!$B$3:$E$175,4,FALSE)</f>
        <v>177.44</v>
      </c>
      <c r="G26" s="224">
        <f t="shared" si="0"/>
        <v>177.44</v>
      </c>
      <c r="H26" s="15"/>
      <c r="I26" s="15"/>
      <c r="J26" s="17"/>
      <c r="K26" s="15"/>
    </row>
    <row r="27" spans="2:12" ht="41.4" outlineLevel="1" x14ac:dyDescent="0.3">
      <c r="B27" s="47" t="s">
        <v>57</v>
      </c>
      <c r="C27" s="21" t="str">
        <f>VLOOKUP($B27,PU!$B$3:$E$175,2,FALSE)</f>
        <v>UT</v>
      </c>
      <c r="D27" s="217" t="str">
        <f>VLOOKUP($B27,PU!$B$3:$E$175,3,FALSE)</f>
        <v>INSTAL·LACIÓ DE COLUMNA MODEL SEMÀFORS, METÀL·LICA DE 4 m ALÇADA LLIURE I 100 mm DE DIÀMETRE, AMB O SENSE PLETINA D'ANCORATGE INCLOSOS PERNS ANCORATGE O FIXACIONS.</v>
      </c>
      <c r="E27" s="21">
        <v>1</v>
      </c>
      <c r="F27" s="76">
        <f>VLOOKUP($B27,PU!$B$3:$E$175,4,FALSE)</f>
        <v>73.569999999999993</v>
      </c>
      <c r="G27" s="224">
        <f t="shared" si="0"/>
        <v>73.569999999999993</v>
      </c>
      <c r="H27" s="15"/>
      <c r="I27" s="15"/>
      <c r="J27" s="17"/>
      <c r="K27" s="15"/>
    </row>
    <row r="28" spans="2:12" ht="41.4" outlineLevel="1" x14ac:dyDescent="0.3">
      <c r="B28" s="47" t="s">
        <v>59</v>
      </c>
      <c r="C28" s="21" t="str">
        <f>VLOOKUP($B28,PU!$B$3:$E$175,2,FALSE)</f>
        <v>UT</v>
      </c>
      <c r="D28" s="217" t="str">
        <f>VLOOKUP($B28,PU!$B$3:$E$175,3,FALSE)</f>
        <v xml:space="preserve">DESMUNTATGE DE COLUMNA DE SEMÀFORS, INCLÒS EL TRANSPORT A NOVA UBICACIÓ O MAGATZEM. INCLOSOS ELEMENTS SEMAFÒRICS I CABLEJATS. </v>
      </c>
      <c r="E28" s="21">
        <v>1</v>
      </c>
      <c r="F28" s="76">
        <f>VLOOKUP($B28,PU!$B$3:$E$175,4,FALSE)</f>
        <v>90.89</v>
      </c>
      <c r="G28" s="224">
        <f t="shared" si="0"/>
        <v>90.89</v>
      </c>
      <c r="H28" s="15"/>
      <c r="I28" s="15"/>
      <c r="J28" s="17"/>
      <c r="K28" s="15"/>
    </row>
    <row r="29" spans="2:12" ht="82.8" outlineLevel="1" x14ac:dyDescent="0.3">
      <c r="B29" s="47" t="s">
        <v>65</v>
      </c>
      <c r="C29" s="21" t="str">
        <f>VLOOKUP($B29,PU!$B$3:$E$175,2,FALSE)</f>
        <v>UT</v>
      </c>
      <c r="D29" s="217" t="str">
        <f>VLOOKUP($B29,PU!$B$3:$E$175,3,FALSE)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29" s="21">
        <v>1</v>
      </c>
      <c r="F29" s="76">
        <f>VLOOKUP($B29,PU!$B$3:$E$175,4,FALSE)</f>
        <v>419.79</v>
      </c>
      <c r="G29" s="224">
        <f t="shared" si="0"/>
        <v>419.79</v>
      </c>
      <c r="H29" s="15"/>
      <c r="I29" s="15"/>
      <c r="J29" s="17"/>
      <c r="K29" s="15"/>
    </row>
    <row r="30" spans="2:12" ht="69" outlineLevel="1" x14ac:dyDescent="0.3">
      <c r="B30" s="47" t="s">
        <v>67</v>
      </c>
      <c r="C30" s="21" t="str">
        <f>VLOOKUP($B30,PU!$B$3:$E$175,2,FALSE)</f>
        <v>UT</v>
      </c>
      <c r="D30" s="217" t="str">
        <f>VLOOKUP($B30,PU!$B$3:$E$175,3,FALSE)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30" s="21">
        <v>1</v>
      </c>
      <c r="F30" s="76">
        <f>VLOOKUP($B30,PU!$B$3:$E$175,4,FALSE)</f>
        <v>822.27</v>
      </c>
      <c r="G30" s="224">
        <f t="shared" si="0"/>
        <v>822.27</v>
      </c>
      <c r="H30" s="15"/>
      <c r="I30" s="17"/>
      <c r="J30" s="17"/>
      <c r="K30" s="15"/>
    </row>
    <row r="31" spans="2:12" ht="41.4" outlineLevel="1" x14ac:dyDescent="0.3">
      <c r="B31" s="47" t="s">
        <v>69</v>
      </c>
      <c r="C31" s="21" t="str">
        <f>VLOOKUP($B31,PU!$B$3:$E$175,2,FALSE)</f>
        <v>UT</v>
      </c>
      <c r="D31" s="217" t="str">
        <f>VLOOKUP($B31,PU!$B$3:$E$175,3,FALSE)</f>
        <v>PRECINTAT DE CÀMERES I DEL PC DE CONTROL DEL PUNT DE CONTROL. INCLOU TOTS ELS MATERIALS (PRECINTES), MITJANS I RECURSOS NECESSARIS. PREU PER PUNT DE CONTROL.</v>
      </c>
      <c r="E31" s="21">
        <v>1</v>
      </c>
      <c r="F31" s="76">
        <f>VLOOKUP($B31,PU!$B$3:$E$175,4,FALSE)</f>
        <v>259.66000000000003</v>
      </c>
      <c r="G31" s="224">
        <f t="shared" si="0"/>
        <v>259.66000000000003</v>
      </c>
      <c r="H31" s="15"/>
      <c r="I31" s="15"/>
      <c r="J31" s="17"/>
      <c r="K31" s="15"/>
    </row>
    <row r="32" spans="2:12" ht="15.6" outlineLevel="1" x14ac:dyDescent="0.3">
      <c r="B32" s="329" t="s">
        <v>206</v>
      </c>
      <c r="C32" s="329"/>
      <c r="D32" s="329"/>
      <c r="E32" s="329"/>
      <c r="F32" s="329"/>
      <c r="G32" s="261">
        <f>SUM(G7:G31)</f>
        <v>12479.620000000003</v>
      </c>
      <c r="H32" s="22"/>
      <c r="I32" s="23"/>
      <c r="J32" s="24"/>
      <c r="K32" s="25"/>
      <c r="L32" s="26"/>
    </row>
    <row r="33" spans="2:15" ht="15.6" outlineLevel="1" x14ac:dyDescent="0.3">
      <c r="B33" s="290"/>
      <c r="C33" s="290"/>
      <c r="D33" s="290"/>
      <c r="E33" s="290"/>
      <c r="F33" s="290"/>
      <c r="G33" s="290"/>
      <c r="H33" s="22"/>
      <c r="I33" s="23"/>
      <c r="J33" s="24"/>
      <c r="K33" s="25"/>
      <c r="L33" s="26"/>
    </row>
    <row r="34" spans="2:15" ht="15" customHeight="1" outlineLevel="1" x14ac:dyDescent="0.3">
      <c r="B34" s="324" t="str">
        <f>PU!B41</f>
        <v>OBRA CIVIL</v>
      </c>
      <c r="C34" s="325"/>
      <c r="D34" s="325"/>
      <c r="E34" s="325"/>
      <c r="F34" s="325"/>
      <c r="G34" s="325"/>
      <c r="H34" s="14"/>
      <c r="I34" s="27"/>
      <c r="J34" s="28"/>
    </row>
    <row r="35" spans="2:15" ht="69" outlineLevel="1" x14ac:dyDescent="0.3">
      <c r="B35" s="47" t="s">
        <v>122</v>
      </c>
      <c r="C35" s="21" t="str">
        <f>VLOOKUP($B35,PU!$B$3:$E$175,2,FALSE)</f>
        <v>UT</v>
      </c>
      <c r="D35" s="217" t="str">
        <f>VLOOKUP($B35,PU!$B$3:$E$175,3,FALSE)</f>
        <v>FONAMENT DE FORMIGÓ PREFABRICAT PER A ARMARI REGULADOR AMB DOSIFICACIÓ DE 250 KG/m3 I ENCOFRAT CARA VISTA DE DIMENSIONS APROXIMADES 53 x 32,5 x 35 cm. AMB UN ENCASTAMENT DE 15 cm. I DOS FORATS DE 110 mm. DE DIÀMETRE. TOTALMENT EXECUTAT.</v>
      </c>
      <c r="E35" s="260">
        <v>1</v>
      </c>
      <c r="F35" s="107">
        <f>VLOOKUP($B35,PU!$B$3:$E$175,4,FALSE)</f>
        <v>203.4</v>
      </c>
      <c r="G35" s="224">
        <f t="shared" ref="G35:G54" si="3">ROUND($E35*F35,2)</f>
        <v>203.4</v>
      </c>
      <c r="H35" s="15"/>
      <c r="I35" s="15"/>
      <c r="J35" s="15"/>
      <c r="K35" s="15"/>
      <c r="L35" s="15"/>
      <c r="M35" s="15"/>
      <c r="N35" s="15"/>
      <c r="O35" s="15"/>
    </row>
    <row r="36" spans="2:15" ht="69" outlineLevel="1" x14ac:dyDescent="0.3">
      <c r="B36" s="47" t="s">
        <v>123</v>
      </c>
      <c r="C36" s="21" t="str">
        <f>VLOOKUP($B36,PU!$B$3:$E$175,2,FALSE)</f>
        <v>UT</v>
      </c>
      <c r="D36" s="217" t="str">
        <f>VLOOKUP($B36,PU!$B$3:$E$175,3,FALSE)</f>
        <v>FONAMENT DE FORMIGÓ PER A COLUMNA DE 4 METRES, AMB DOSIFICACIÓ DE 250 KG/m3, MITJANÇANT UN DAU DE 50 cm. DE COSTAT I 60 cm. DE PROFUNDITAT, INCLÒS COLZE DE CONNEXIÓ AMB TUBULAR. INCLOU DEMOLICIÓ PAVIMENT, EXCAVACIÓ I POSTERIOR REPOSICIÓ. TOTALMENT EXECUTAT.</v>
      </c>
      <c r="E36" s="260">
        <v>1</v>
      </c>
      <c r="F36" s="107">
        <f>VLOOKUP($B36,PU!$B$3:$E$175,4,FALSE)</f>
        <v>95.21</v>
      </c>
      <c r="G36" s="224">
        <f t="shared" si="3"/>
        <v>95.21</v>
      </c>
      <c r="H36" s="15"/>
      <c r="I36" s="15"/>
      <c r="J36" s="15"/>
      <c r="K36" s="15"/>
      <c r="L36" s="15"/>
      <c r="M36" s="15"/>
      <c r="N36" s="15"/>
      <c r="O36" s="15"/>
    </row>
    <row r="37" spans="2:15" ht="69" outlineLevel="1" x14ac:dyDescent="0.3">
      <c r="B37" s="47" t="s">
        <v>133</v>
      </c>
      <c r="C37" s="21" t="str">
        <f>VLOOKUP($B37,PU!$B$3:$E$175,2,FALSE)</f>
        <v>UT</v>
      </c>
      <c r="D37" s="217" t="str">
        <f>VLOOKUP($B37,PU!$B$3:$E$175,3,FALSE)</f>
        <v>PERICÓ DE 60 x 60 cm. PREFABRICAT DE FORMIGÓ O CONSTRUÏT AMB MAONS GERO I FONS DEL MATEIX MATERIAL REBENT EL MARC I LA TAPA CORRESPONENT, SENSE INCLOURE AQUESTS. INCLOU DEMOLICIÓ PAVIMENT, EXCAVACIÓ I POSTERIOR REPOSICIÓ. TOTALMENT EXECUTAT.</v>
      </c>
      <c r="E37" s="260">
        <v>2</v>
      </c>
      <c r="F37" s="107">
        <f>VLOOKUP($B37,PU!$B$3:$E$175,4,FALSE)</f>
        <v>129.83000000000001</v>
      </c>
      <c r="G37" s="224">
        <f t="shared" ref="G37:G39" si="4">ROUND($E37*F37,2)</f>
        <v>259.66000000000003</v>
      </c>
      <c r="H37" s="15"/>
      <c r="I37" s="15"/>
      <c r="J37" s="15"/>
      <c r="K37" s="15"/>
      <c r="L37" s="15"/>
      <c r="M37" s="15"/>
      <c r="N37" s="15"/>
      <c r="O37" s="15"/>
    </row>
    <row r="38" spans="2:15" ht="27.6" outlineLevel="1" x14ac:dyDescent="0.3">
      <c r="B38" s="47" t="s">
        <v>135</v>
      </c>
      <c r="C38" s="21" t="str">
        <f>VLOOKUP($B38,PU!$B$3:$E$175,2,FALSE)</f>
        <v>UT</v>
      </c>
      <c r="D38" s="217" t="str">
        <f>VLOOKUP($B38,PU!$B$3:$E$175,3,FALSE)</f>
        <v>SUBMINISTRAMENT MARC DE FERRO FOS DE 60 x 60 cm PER INSTAL·LACIÓ EN VORERA, AMB INSCRIPCIÓ.</v>
      </c>
      <c r="E38" s="260">
        <v>2</v>
      </c>
      <c r="F38" s="107">
        <f>VLOOKUP($B38,PU!$B$3:$E$175,4,FALSE)</f>
        <v>34.619999999999997</v>
      </c>
      <c r="G38" s="224">
        <f t="shared" si="4"/>
        <v>69.239999999999995</v>
      </c>
      <c r="H38" s="15"/>
      <c r="I38" s="15"/>
      <c r="J38" s="15"/>
      <c r="K38" s="15"/>
      <c r="L38" s="15"/>
      <c r="M38" s="15"/>
      <c r="N38" s="15"/>
      <c r="O38" s="15"/>
    </row>
    <row r="39" spans="2:15" ht="27.6" outlineLevel="1" x14ac:dyDescent="0.3">
      <c r="B39" s="47" t="s">
        <v>137</v>
      </c>
      <c r="C39" s="21" t="str">
        <f>VLOOKUP($B39,PU!$B$3:$E$175,2,FALSE)</f>
        <v>UT</v>
      </c>
      <c r="D39" s="217" t="str">
        <f>VLOOKUP($B39,PU!$B$3:$E$175,3,FALSE)</f>
        <v>SUBMINISTRAMENT TAPA DE FERRO FOS DE 60 x 60 cm PER INSTAL·LACIÓ EN VORERA, AMB INSCRIPCIÓ.</v>
      </c>
      <c r="E39" s="260">
        <v>2</v>
      </c>
      <c r="F39" s="107">
        <f>VLOOKUP($B39,PU!$B$3:$E$175,4,FALSE)</f>
        <v>69.25</v>
      </c>
      <c r="G39" s="224">
        <f t="shared" si="4"/>
        <v>138.5</v>
      </c>
      <c r="H39" s="15"/>
      <c r="I39" s="15"/>
      <c r="J39" s="15"/>
      <c r="K39" s="15"/>
      <c r="L39" s="15"/>
      <c r="M39" s="15"/>
      <c r="N39" s="15"/>
      <c r="O39" s="15"/>
    </row>
    <row r="40" spans="2:15" ht="41.4" outlineLevel="1" x14ac:dyDescent="0.3">
      <c r="B40" s="47" t="s">
        <v>139</v>
      </c>
      <c r="C40" s="21" t="str">
        <f>VLOOKUP($B40,PU!$B$3:$E$175,2,FALSE)</f>
        <v>UT</v>
      </c>
      <c r="D40" s="217" t="str">
        <f>VLOOKUP($B40,PU!$B$3:$E$175,3,FALSE)</f>
        <v>REPARACIÓ D'ESTRUCTURA INTERIOR DE PERICÓ EXISTENT DE 60 x 60 cm, AMB ADEQUACIÓ DE PARETS I LLISCAT. TOTALMENT EXECUTAT.</v>
      </c>
      <c r="E40" s="260">
        <v>2</v>
      </c>
      <c r="F40" s="107">
        <f>VLOOKUP($B40,PU!$B$3:$E$175,4,FALSE)</f>
        <v>70.98</v>
      </c>
      <c r="G40" s="224">
        <f t="shared" si="3"/>
        <v>141.96</v>
      </c>
      <c r="H40" s="15"/>
      <c r="I40" s="15"/>
      <c r="J40" s="15"/>
      <c r="K40" s="15"/>
      <c r="L40" s="15"/>
      <c r="M40" s="15"/>
      <c r="N40" s="15"/>
      <c r="O40" s="15"/>
    </row>
    <row r="41" spans="2:15" ht="55.2" outlineLevel="1" x14ac:dyDescent="0.3">
      <c r="B41" s="47" t="s">
        <v>147</v>
      </c>
      <c r="C41" s="21" t="str">
        <f>VLOOKUP($B41,PU!$B$3:$E$175,2,FALSE)</f>
        <v>UT</v>
      </c>
      <c r="D41" s="217" t="str">
        <f>VLOOKUP($B41,PU!$B$3:$E$175,3,FALSE)</f>
        <v>RECONVERSIÓ PERICÓ DE 40X40 A PERICÓ DE 60X60. INCLOU TREBALLS DE CONSTRUCCIÓ DE L'ESTRUCTURA AMB MAONS, FORMIGÓ I LA TAPA I MARC DE FERRO, AIXÍ COM ELS TREBALLS DE MÀ D'OBRA.</v>
      </c>
      <c r="E41" s="260">
        <v>1</v>
      </c>
      <c r="F41" s="107">
        <f>VLOOKUP($B41,PU!$B$3:$E$175,4,FALSE)</f>
        <v>181.76</v>
      </c>
      <c r="G41" s="224">
        <f t="shared" si="3"/>
        <v>181.76</v>
      </c>
      <c r="H41" s="15"/>
      <c r="I41" s="15"/>
      <c r="J41" s="15"/>
      <c r="K41" s="15"/>
      <c r="L41" s="15"/>
      <c r="M41" s="15"/>
      <c r="N41" s="15"/>
      <c r="O41" s="15"/>
    </row>
    <row r="42" spans="2:15" ht="27.6" outlineLevel="1" x14ac:dyDescent="0.3">
      <c r="B42" s="47" t="s">
        <v>149</v>
      </c>
      <c r="C42" s="21" t="str">
        <f>VLOOKUP($B42,PU!$B$3:$E$175,2,FALSE)</f>
        <v>UT</v>
      </c>
      <c r="D42" s="217" t="str">
        <f>VLOOKUP($B42,PU!$B$3:$E$175,3,FALSE)</f>
        <v>INTERCEPTAR CANALITZACIÓ EXISTENT / EMBOCADURA PERICÓ EXISTENT.</v>
      </c>
      <c r="E42" s="260">
        <v>2</v>
      </c>
      <c r="F42" s="107">
        <f>VLOOKUP($B42,PU!$B$3:$E$175,4,FALSE)</f>
        <v>160.12</v>
      </c>
      <c r="G42" s="224">
        <f t="shared" si="3"/>
        <v>320.24</v>
      </c>
      <c r="H42" s="15"/>
      <c r="I42" s="15"/>
      <c r="J42" s="15"/>
      <c r="K42" s="15"/>
      <c r="L42" s="15"/>
      <c r="M42" s="15"/>
      <c r="N42" s="15"/>
      <c r="O42" s="15"/>
    </row>
    <row r="43" spans="2:15" ht="27.6" outlineLevel="1" x14ac:dyDescent="0.3">
      <c r="B43" s="47" t="s">
        <v>151</v>
      </c>
      <c r="C43" s="21" t="str">
        <f>VLOOKUP($B43,PU!$B$3:$E$175,2,FALSE)</f>
        <v>ML</v>
      </c>
      <c r="D43" s="217" t="str">
        <f>VLOOKUP($B43,PU!$B$3:$E$175,3,FALSE)</f>
        <v>COMPROVACIÓ I MANDRINATGE DE CANALITZACIÓ EXISTENT DEIXANT PASSAT FIL GUIA.</v>
      </c>
      <c r="E43" s="260">
        <v>180</v>
      </c>
      <c r="F43" s="107">
        <f>VLOOKUP($B43,PU!$B$3:$E$175,4,FALSE)</f>
        <v>2.16</v>
      </c>
      <c r="G43" s="224">
        <f t="shared" si="3"/>
        <v>388.8</v>
      </c>
      <c r="H43" s="15"/>
      <c r="I43" s="15"/>
      <c r="J43" s="15"/>
      <c r="K43" s="15"/>
      <c r="L43" s="15"/>
      <c r="M43" s="15"/>
      <c r="N43" s="15"/>
      <c r="O43" s="15"/>
    </row>
    <row r="44" spans="2:15" ht="96.6" outlineLevel="1" x14ac:dyDescent="0.3">
      <c r="B44" s="47" t="s">
        <v>153</v>
      </c>
      <c r="C44" s="21" t="str">
        <f>VLOOKUP($B44,PU!$B$3:$E$175,2,FALSE)</f>
        <v>ML</v>
      </c>
      <c r="D44" s="217" t="str">
        <f>VLOOKUP($B44,PU!$B$3:$E$175,3,FALSE)</f>
        <v>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v>
      </c>
      <c r="E44" s="260">
        <v>15</v>
      </c>
      <c r="F44" s="107">
        <f>VLOOKUP($B44,PU!$B$3:$E$175,4,FALSE)</f>
        <v>73.569999999999993</v>
      </c>
      <c r="G44" s="224">
        <f t="shared" si="3"/>
        <v>1103.55</v>
      </c>
      <c r="H44" s="15"/>
      <c r="I44" s="15"/>
      <c r="J44" s="15"/>
      <c r="K44" s="15"/>
      <c r="L44" s="15"/>
      <c r="M44" s="15"/>
      <c r="N44" s="15"/>
      <c r="O44" s="15"/>
    </row>
    <row r="45" spans="2:15" ht="27.6" outlineLevel="1" x14ac:dyDescent="0.3">
      <c r="B45" s="47" t="s">
        <v>158</v>
      </c>
      <c r="C45" s="21" t="str">
        <f>VLOOKUP($B45,PU!$B$3:$E$175,2,FALSE)</f>
        <v>ML</v>
      </c>
      <c r="D45" s="217" t="str">
        <f>VLOOKUP($B45,PU!$B$3:$E$175,3,FALSE)</f>
        <v>SUPLEMENT PER REALITZACIÓ DE CANALITZACIÓ EN CALÇADA EN FESTIU.</v>
      </c>
      <c r="E45" s="260">
        <v>2</v>
      </c>
      <c r="F45" s="107">
        <f>VLOOKUP($B45,PU!$B$3:$E$175,4,FALSE)</f>
        <v>56.26</v>
      </c>
      <c r="G45" s="224">
        <f t="shared" ref="G45:G47" si="5">ROUND($E45*F45,2)</f>
        <v>112.52</v>
      </c>
      <c r="H45" s="15"/>
      <c r="I45" s="15"/>
      <c r="J45" s="15"/>
      <c r="K45" s="15"/>
      <c r="L45" s="15"/>
      <c r="M45" s="15"/>
      <c r="N45" s="15"/>
      <c r="O45" s="15"/>
    </row>
    <row r="46" spans="2:15" ht="27.6" outlineLevel="1" x14ac:dyDescent="0.3">
      <c r="B46" s="47" t="s">
        <v>160</v>
      </c>
      <c r="C46" s="21" t="str">
        <f>VLOOKUP($B46,PU!$B$3:$E$175,2,FALSE)</f>
        <v>ML</v>
      </c>
      <c r="D46" s="217" t="str">
        <f>VLOOKUP($B46,PU!$B$3:$E$175,3,FALSE)</f>
        <v>SUPLEMENT PER REALITZACIÓ DE CANALITZACIÓ EN VORERA DE PAVIMENT ESPECIAL, TIPUS GRANIT, LLAMBORDES O SIMILARS</v>
      </c>
      <c r="E46" s="260">
        <v>15</v>
      </c>
      <c r="F46" s="107">
        <f>VLOOKUP($B46,PU!$B$3:$E$175,4,FALSE)</f>
        <v>25.97</v>
      </c>
      <c r="G46" s="224">
        <f t="shared" si="5"/>
        <v>389.55</v>
      </c>
      <c r="H46" s="15"/>
      <c r="I46" s="15"/>
      <c r="J46" s="15"/>
      <c r="K46" s="15"/>
      <c r="L46" s="15"/>
      <c r="M46" s="15"/>
      <c r="N46" s="15"/>
      <c r="O46" s="15"/>
    </row>
    <row r="47" spans="2:15" ht="110.4" outlineLevel="1" x14ac:dyDescent="0.3">
      <c r="B47" s="47" t="s">
        <v>162</v>
      </c>
      <c r="C47" s="21" t="str">
        <f>VLOOKUP($B47,PU!$B$3:$E$175,2,FALSE)</f>
        <v>ML</v>
      </c>
      <c r="D47" s="217" t="str">
        <f>VLOOKUP($B47,PU!$B$3:$E$175,3,FALSE)</f>
        <v>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v>
      </c>
      <c r="E47" s="260">
        <v>5</v>
      </c>
      <c r="F47" s="107">
        <f>VLOOKUP($B47,PU!$B$3:$E$175,4,FALSE)</f>
        <v>134.16</v>
      </c>
      <c r="G47" s="224">
        <f t="shared" si="5"/>
        <v>670.8</v>
      </c>
      <c r="H47" s="15"/>
      <c r="I47" s="15"/>
      <c r="J47" s="15"/>
      <c r="K47" s="15"/>
      <c r="L47" s="15"/>
      <c r="M47" s="15"/>
      <c r="N47" s="15"/>
      <c r="O47" s="15"/>
    </row>
    <row r="48" spans="2:15" ht="110.4" outlineLevel="1" x14ac:dyDescent="0.3">
      <c r="B48" s="47" t="s">
        <v>164</v>
      </c>
      <c r="C48" s="21" t="str">
        <f>VLOOKUP($B48,PU!$B$3:$E$175,2,FALSE)</f>
        <v>ML</v>
      </c>
      <c r="D48" s="217" t="str">
        <f>VLOOKUP($B48,PU!$B$3:$E$175,3,FALSE)</f>
        <v xml:space="preserve">REPARACIÓ TUBULAR EN CALÇADA,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AGLOMERAT ASFÀLTIC DE LES MATEIXES CARACTERÍSTIQUES A L'EXISTENT, PER A LLARGADES FINS A 2m. TOTALMENT EXECUTADA. </v>
      </c>
      <c r="E48" s="260">
        <v>2</v>
      </c>
      <c r="F48" s="107">
        <f>VLOOKUP($B48,PU!$B$3:$E$175,4,FALSE)</f>
        <v>372.19</v>
      </c>
      <c r="G48" s="224">
        <f t="shared" si="3"/>
        <v>744.38</v>
      </c>
      <c r="H48" s="15"/>
      <c r="I48" s="15"/>
      <c r="J48" s="15"/>
      <c r="K48" s="15"/>
      <c r="L48" s="15"/>
      <c r="M48" s="15"/>
      <c r="N48" s="15"/>
      <c r="O48" s="15"/>
    </row>
    <row r="49" spans="2:15" ht="82.8" outlineLevel="1" x14ac:dyDescent="0.3">
      <c r="B49" s="47" t="s">
        <v>166</v>
      </c>
      <c r="C49" s="21" t="str">
        <f>VLOOKUP($B49,PU!$B$3:$E$175,2,FALSE)</f>
        <v>M2</v>
      </c>
      <c r="D49" s="217" t="str">
        <f>VLOOKUP($B49,PU!$B$3:$E$175,3,FALSE)</f>
        <v>REPOSICIÓ DE PAVIMENT TIPUS AGLOMERAT ASFÀLTIC EN CALENT. INCLOU DEMOLICIÓ DE PAVIMENT DE FORMIGÓ, FINS A 30 cm DE GRUIX I POSTERIOR REPOSICIÓ DE PAVIMENT DE MESCLA BITUMINOSA EN CALENT DE 18 cm, AMB CAPA DE RODADURA DE TRÀNSIT DE 3 cm MESCLA BITUMINOSA. D'ACORD A LES CONDICIONS INDICADES PELS SERVEIS TÈCNICS MUNICIPALS.</v>
      </c>
      <c r="E49" s="260">
        <v>5</v>
      </c>
      <c r="F49" s="107">
        <f>VLOOKUP($B49,PU!$B$3:$E$175,4,FALSE)</f>
        <v>398.16</v>
      </c>
      <c r="G49" s="224">
        <f t="shared" ref="G49" si="6">ROUND($E49*F49,2)</f>
        <v>1990.8</v>
      </c>
      <c r="H49" s="15"/>
      <c r="I49" s="15"/>
      <c r="J49" s="15"/>
      <c r="K49" s="15"/>
      <c r="L49" s="15"/>
      <c r="M49" s="15"/>
      <c r="N49" s="15"/>
      <c r="O49" s="15"/>
    </row>
    <row r="50" spans="2:15" ht="27.6" outlineLevel="1" x14ac:dyDescent="0.3">
      <c r="B50" s="47" t="s">
        <v>241</v>
      </c>
      <c r="C50" s="21" t="str">
        <f>VLOOKUP($B50,PU!$B$3:$E$175,2,FALSE)</f>
        <v>UT</v>
      </c>
      <c r="D50" s="217" t="str">
        <f>VLOOKUP($B50,PU!$B$3:$E$175,3,FALSE)</f>
        <v>SUBMINISTRAMENT PLACA DE PRESA DE TERRA DE 500 x 500 x 3 mm I ACCESSORIS CONNEXIÓ.</v>
      </c>
      <c r="E50" s="260">
        <v>1</v>
      </c>
      <c r="F50" s="107">
        <f>VLOOKUP($B50,PU!$B$3:$E$175,4,FALSE)</f>
        <v>30.29</v>
      </c>
      <c r="G50" s="224">
        <f t="shared" ref="G50:G52" si="7">ROUND($E50*F50,2)</f>
        <v>30.29</v>
      </c>
      <c r="H50" s="15"/>
      <c r="I50" s="15"/>
      <c r="J50" s="15"/>
      <c r="K50" s="15"/>
      <c r="L50" s="15"/>
      <c r="M50" s="15"/>
      <c r="N50" s="15"/>
      <c r="O50" s="15"/>
    </row>
    <row r="51" spans="2:15" ht="41.4" outlineLevel="1" x14ac:dyDescent="0.3">
      <c r="B51" s="47" t="s">
        <v>242</v>
      </c>
      <c r="C51" s="21" t="str">
        <f>VLOOKUP($B51,PU!$B$3:$E$175,2,FALSE)</f>
        <v>UT</v>
      </c>
      <c r="D51" s="217" t="str">
        <f>VLOOKUP($B51,PU!$B$3:$E$175,3,FALSE)</f>
        <v>INSTAL∙LACIÓ PLACA DE PRESA DE TERRA DE 500 x 500 x 3 mm I ACCESSORIS CONNEXIÓ, EN PERICÓ DE REGISTRE. INCLOSA OBRA CIVIL NECESSÀRIA.</v>
      </c>
      <c r="E51" s="260">
        <v>1</v>
      </c>
      <c r="F51" s="107">
        <f>VLOOKUP($B51,PU!$B$3:$E$175,4,FALSE)</f>
        <v>129.83000000000001</v>
      </c>
      <c r="G51" s="224">
        <f t="shared" si="7"/>
        <v>129.83000000000001</v>
      </c>
      <c r="H51" s="15"/>
      <c r="I51" s="15"/>
      <c r="J51" s="15"/>
      <c r="K51" s="15"/>
      <c r="L51" s="15"/>
      <c r="M51" s="15"/>
      <c r="N51" s="15"/>
      <c r="O51" s="15"/>
    </row>
    <row r="52" spans="2:15" outlineLevel="1" x14ac:dyDescent="0.3">
      <c r="B52" s="47" t="s">
        <v>244</v>
      </c>
      <c r="C52" s="21" t="str">
        <f>VLOOKUP($B52,PU!$B$3:$E$175,2,FALSE)</f>
        <v>UT</v>
      </c>
      <c r="D52" s="217" t="str">
        <f>VLOOKUP($B52,PU!$B$3:$E$175,3,FALSE)</f>
        <v>OBTURACIÓ DE TUBULAR AMB CABLES EXISTENTS.</v>
      </c>
      <c r="E52" s="260">
        <v>10</v>
      </c>
      <c r="F52" s="107">
        <f>VLOOKUP($B52,PU!$B$3:$E$175,4,FALSE)</f>
        <v>2.6</v>
      </c>
      <c r="G52" s="224">
        <f t="shared" si="7"/>
        <v>26</v>
      </c>
      <c r="H52" s="15"/>
      <c r="I52" s="15"/>
      <c r="J52" s="15"/>
      <c r="K52" s="15"/>
      <c r="L52" s="15"/>
      <c r="M52" s="15"/>
      <c r="N52" s="15"/>
      <c r="O52" s="15"/>
    </row>
    <row r="53" spans="2:15" ht="41.4" outlineLevel="1" x14ac:dyDescent="0.3">
      <c r="B53" s="47" t="s">
        <v>245</v>
      </c>
      <c r="C53" s="21" t="str">
        <f>VLOOKUP($B53,PU!$B$3:$E$175,2,FALSE)</f>
        <v>M3</v>
      </c>
      <c r="D53" s="217" t="str">
        <f>VLOOKUP($B53,PU!$B$3:$E$175,3,FALSE)</f>
        <v>DEMOLICIÓ DE FORMIGÓ AMB MARTELL TRENCADOR, INCLÒS TALL D'ARMADURES AMB SOPLET, RETIRADA I TRANSPORT DE RESIDUS A DEIXALLERIA. TOTALMENT EXECUTADA.</v>
      </c>
      <c r="E53" s="260">
        <v>5</v>
      </c>
      <c r="F53" s="107">
        <f>VLOOKUP($B53,PU!$B$3:$E$175,4,FALSE)</f>
        <v>109.06</v>
      </c>
      <c r="G53" s="224">
        <f t="shared" ref="G53" si="8">ROUND($E53*F53,2)</f>
        <v>545.29999999999995</v>
      </c>
      <c r="H53" s="15"/>
      <c r="I53" s="15"/>
      <c r="J53" s="15"/>
      <c r="K53" s="15"/>
      <c r="L53" s="15"/>
      <c r="M53" s="15"/>
      <c r="N53" s="15"/>
      <c r="O53" s="15"/>
    </row>
    <row r="54" spans="2:15" ht="69" outlineLevel="1" x14ac:dyDescent="0.3">
      <c r="B54" s="47" t="s">
        <v>171</v>
      </c>
      <c r="C54" s="21" t="str">
        <f>VLOOKUP($B54,PU!$B$3:$E$175,2,FALSE)</f>
        <v>UT</v>
      </c>
      <c r="D54" s="217" t="str">
        <f>VLOOKUP($B54,PU!$B$3:$E$175,3,FALSE)</f>
        <v>SENYALITZACIÓ OBRES, ZONES D'ABASSEGAMENT DE MATERIALS, MAQUINÀRIA, TALLS DE CARRIL I SIMILARS, NECESSARIS PER A L'EXECUCIÓ DE L'OBRA CIVIL A FER EN EL PUNT DE CONTROL. INCLOU TRAMITACIÓ PERMISOS I GESTIONS DAVANT ORGANISMES I ADMINISTRACIONS.</v>
      </c>
      <c r="E54" s="260">
        <v>1</v>
      </c>
      <c r="F54" s="107">
        <f>VLOOKUP($B54,PU!$B$3:$E$175,4,FALSE)</f>
        <v>389.49</v>
      </c>
      <c r="G54" s="224">
        <f t="shared" si="3"/>
        <v>389.49</v>
      </c>
      <c r="H54" s="15"/>
      <c r="I54" s="15"/>
      <c r="J54" s="15"/>
      <c r="K54" s="15"/>
      <c r="L54" s="15"/>
      <c r="M54" s="15"/>
      <c r="N54" s="15"/>
      <c r="O54" s="15"/>
    </row>
    <row r="55" spans="2:15" ht="15.6" outlineLevel="1" x14ac:dyDescent="0.3">
      <c r="B55" s="323" t="s">
        <v>207</v>
      </c>
      <c r="C55" s="323"/>
      <c r="D55" s="323"/>
      <c r="E55" s="323"/>
      <c r="F55" s="323"/>
      <c r="G55" s="261">
        <f>SUM(G35:G54)</f>
        <v>7931.28</v>
      </c>
      <c r="H55" s="22"/>
      <c r="I55" s="23"/>
      <c r="J55" s="24"/>
      <c r="K55" s="25"/>
    </row>
    <row r="56" spans="2:15" ht="15.6" outlineLevel="1" x14ac:dyDescent="0.3">
      <c r="B56" s="290"/>
      <c r="C56" s="290"/>
      <c r="D56" s="290"/>
      <c r="E56" s="290"/>
      <c r="F56" s="290"/>
      <c r="G56" s="290"/>
      <c r="H56" s="22"/>
      <c r="I56" s="23"/>
      <c r="J56" s="24"/>
      <c r="K56" s="25"/>
      <c r="L56" s="26"/>
    </row>
    <row r="57" spans="2:15" ht="15" customHeight="1" outlineLevel="1" x14ac:dyDescent="0.3">
      <c r="B57" s="324" t="str">
        <f>PU!B73</f>
        <v>INSTAL·LACIÓ ELÈCTRICA</v>
      </c>
      <c r="C57" s="325"/>
      <c r="D57" s="325"/>
      <c r="E57" s="325"/>
      <c r="F57" s="325"/>
      <c r="G57" s="325"/>
      <c r="H57" s="14"/>
      <c r="I57" s="27"/>
      <c r="J57" s="28"/>
      <c r="K57" s="14"/>
    </row>
    <row r="58" spans="2:15" ht="27.6" outlineLevel="1" x14ac:dyDescent="0.3">
      <c r="B58" s="29" t="s">
        <v>107</v>
      </c>
      <c r="C58" s="29" t="str">
        <f>VLOOKUP($B58,PU!$B$3:$E$175,2,FALSE)</f>
        <v>UT</v>
      </c>
      <c r="D58" s="242" t="str">
        <f>VLOOKUP($B58,PU!$B$3:$E$175,3,FALSE)</f>
        <v>TREBALLS PER A LA REALITZACIÓ DE L'ALIMENTACIÓ DEL PUNT DE CONTROL, D'ACORD AMB EL QUE INDICA EL PLEC.</v>
      </c>
      <c r="E58" s="260">
        <v>1</v>
      </c>
      <c r="F58" s="107">
        <f>VLOOKUP($B58,PU!$B$3:$E$175,4,FALSE)</f>
        <v>164.45</v>
      </c>
      <c r="G58" s="224">
        <f t="shared" ref="G58:G68" si="9">ROUND($E58*F58,2)</f>
        <v>164.45</v>
      </c>
      <c r="H58" s="15"/>
      <c r="I58" s="15"/>
      <c r="J58" s="15"/>
      <c r="K58" s="15"/>
    </row>
    <row r="59" spans="2:15" ht="82.8" outlineLevel="1" x14ac:dyDescent="0.3">
      <c r="B59" s="29" t="s">
        <v>109</v>
      </c>
      <c r="C59" s="29" t="str">
        <f>VLOOKUP($B59,PU!$B$3:$E$175,2,FALSE)</f>
        <v>UT</v>
      </c>
      <c r="D59" s="242" t="str">
        <f>VLOOKUP($B59,PU!$B$3:$E$175,3,FALSE)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59" s="260">
        <v>1</v>
      </c>
      <c r="F59" s="107">
        <f>VLOOKUP($B59,PU!$B$3:$E$175,4,FALSE)</f>
        <v>257.93</v>
      </c>
      <c r="G59" s="224">
        <f t="shared" si="9"/>
        <v>257.93</v>
      </c>
      <c r="H59" s="15"/>
      <c r="I59" s="15"/>
      <c r="J59" s="15"/>
      <c r="K59" s="15"/>
    </row>
    <row r="60" spans="2:15" ht="27.6" outlineLevel="1" x14ac:dyDescent="0.3">
      <c r="B60" s="29" t="s">
        <v>110</v>
      </c>
      <c r="C60" s="29" t="str">
        <f>VLOOKUP($B60,PU!$B$3:$E$175,2,FALSE)</f>
        <v>UT</v>
      </c>
      <c r="D60" s="242" t="str">
        <f>VLOOKUP($B60,PU!$B$3:$E$175,3,FALSE)</f>
        <v xml:space="preserve">INSTAL·LACIÓ D'EQUIPAMENTS ESPECÍFICS PER LA DISTRIBUCIÓ D'ENERGIA DEL PUNT DE CONTROL. </v>
      </c>
      <c r="E60" s="260">
        <v>1</v>
      </c>
      <c r="F60" s="107">
        <f>VLOOKUP($B60,PU!$B$3:$E$175,4,FALSE)</f>
        <v>70.11</v>
      </c>
      <c r="G60" s="224">
        <f t="shared" si="9"/>
        <v>70.11</v>
      </c>
      <c r="H60" s="15"/>
      <c r="I60" s="15"/>
      <c r="J60" s="15"/>
      <c r="K60" s="15"/>
    </row>
    <row r="61" spans="2:15" ht="41.4" outlineLevel="1" x14ac:dyDescent="0.3">
      <c r="B61" s="29" t="s">
        <v>112</v>
      </c>
      <c r="C61" s="29" t="str">
        <f>VLOOKUP($B61,PU!$B$3:$E$175,2,FALSE)</f>
        <v>ML</v>
      </c>
      <c r="D61" s="242" t="str">
        <f>VLOOKUP($B61,PU!$B$3:$E$175,3,FALSE)</f>
        <v>SUBMINISTRAMENT DE CABLE DE CONDUCTOR DE COURE AMB AÏLLAMENT DE PLÀSTIC, DE SECCIÓ 1x6  mm2 PER PRESES DE TERRA.</v>
      </c>
      <c r="E61" s="260">
        <v>20</v>
      </c>
      <c r="F61" s="107">
        <f>VLOOKUP($B61,PU!$B$3:$E$175,4,FALSE)</f>
        <v>0.95</v>
      </c>
      <c r="G61" s="224">
        <f t="shared" si="9"/>
        <v>19</v>
      </c>
      <c r="H61" s="15"/>
      <c r="I61" s="15"/>
      <c r="J61" s="15"/>
      <c r="K61" s="15"/>
    </row>
    <row r="62" spans="2:15" ht="27.6" outlineLevel="1" x14ac:dyDescent="0.3">
      <c r="B62" s="29" t="s">
        <v>113</v>
      </c>
      <c r="C62" s="29" t="str">
        <f>VLOOKUP($B62,PU!$B$3:$E$175,2,FALSE)</f>
        <v>ML</v>
      </c>
      <c r="D62" s="242" t="str">
        <f>VLOOKUP($B62,PU!$B$3:$E$175,3,FALSE)</f>
        <v>INSTAL·LACIÓ DE CABLE DE CONDUCTOR DE COURE AMB AÏLLAMENT DE PLÀSTIC, DE SECCIÓ 1x6  mm2 PER PRESES DE TERRA.</v>
      </c>
      <c r="E62" s="260">
        <v>20</v>
      </c>
      <c r="F62" s="107">
        <f>VLOOKUP($B62,PU!$B$3:$E$175,4,FALSE)</f>
        <v>0.78</v>
      </c>
      <c r="G62" s="224">
        <f t="shared" si="9"/>
        <v>15.6</v>
      </c>
      <c r="H62" s="15"/>
      <c r="I62" s="15"/>
      <c r="J62" s="15"/>
      <c r="K62" s="15"/>
    </row>
    <row r="63" spans="2:15" ht="27.6" outlineLevel="1" x14ac:dyDescent="0.3">
      <c r="B63" s="29" t="s">
        <v>114</v>
      </c>
      <c r="C63" s="29" t="str">
        <f>VLOOKUP($B63,PU!$B$3:$E$175,2,FALSE)</f>
        <v>ML</v>
      </c>
      <c r="D63" s="242" t="str">
        <f>VLOOKUP($B63,PU!$B$3:$E$175,3,FALSE)</f>
        <v>SUBMINISTRAMENT DE CABLE DE CONDUCTOR DE COURE EPTAFILAR NU, DE SECCIÓ 1x35  mm2.</v>
      </c>
      <c r="E63" s="260">
        <v>5</v>
      </c>
      <c r="F63" s="107">
        <f>VLOOKUP($B63,PU!$B$3:$E$175,4,FALSE)</f>
        <v>3.89</v>
      </c>
      <c r="G63" s="224">
        <f t="shared" si="9"/>
        <v>19.45</v>
      </c>
      <c r="H63" s="15"/>
      <c r="I63" s="15"/>
      <c r="J63" s="15"/>
      <c r="K63" s="15"/>
    </row>
    <row r="64" spans="2:15" ht="27.6" outlineLevel="1" x14ac:dyDescent="0.3">
      <c r="B64" s="29" t="s">
        <v>115</v>
      </c>
      <c r="C64" s="29" t="str">
        <f>VLOOKUP($B64,PU!$B$3:$E$175,2,FALSE)</f>
        <v>ML</v>
      </c>
      <c r="D64" s="242" t="str">
        <f>VLOOKUP($B64,PU!$B$3:$E$175,3,FALSE)</f>
        <v>INSTAL·LACIÓ DE CABLE DE CONDUCTOR DE COURE EPTAFILAR NU, DE SECCIÓ 1x35  mm2.</v>
      </c>
      <c r="E64" s="260">
        <v>5</v>
      </c>
      <c r="F64" s="107">
        <f>VLOOKUP($B64,PU!$B$3:$E$175,4,FALSE)</f>
        <v>0.78</v>
      </c>
      <c r="G64" s="224">
        <f t="shared" si="9"/>
        <v>3.9</v>
      </c>
      <c r="H64" s="15"/>
      <c r="I64" s="15"/>
      <c r="J64" s="15"/>
      <c r="K64" s="15"/>
    </row>
    <row r="65" spans="2:11" ht="27.6" outlineLevel="1" x14ac:dyDescent="0.3">
      <c r="B65" s="29" t="s">
        <v>116</v>
      </c>
      <c r="C65" s="29" t="str">
        <f>VLOOKUP($B65,PU!$B$3:$E$175,2,FALSE)</f>
        <v>ML</v>
      </c>
      <c r="D65" s="242" t="str">
        <f>VLOOKUP($B65,PU!$B$3:$E$175,3,FALSE)</f>
        <v>SUBMINISTRAMENT DE CABLE CONDUCTOR DE COURE RV-K 0,6/1KV DE 3x6 mm2</v>
      </c>
      <c r="E65" s="260">
        <v>50</v>
      </c>
      <c r="F65" s="107">
        <f>VLOOKUP($B65,PU!$B$3:$E$175,4,FALSE)</f>
        <v>2.42</v>
      </c>
      <c r="G65" s="224">
        <f t="shared" si="9"/>
        <v>121</v>
      </c>
      <c r="H65" s="15"/>
      <c r="I65" s="15"/>
      <c r="J65" s="15"/>
      <c r="K65" s="15"/>
    </row>
    <row r="66" spans="2:11" ht="27.6" outlineLevel="1" x14ac:dyDescent="0.3">
      <c r="B66" s="29" t="s">
        <v>117</v>
      </c>
      <c r="C66" s="29" t="str">
        <f>VLOOKUP($B66,PU!$B$3:$E$175,2,FALSE)</f>
        <v>ML</v>
      </c>
      <c r="D66" s="242" t="str">
        <f>VLOOKUP($B66,PU!$B$3:$E$175,3,FALSE)</f>
        <v>INSTAL·LACIÓ DE CABLE CONDUCTOR DE COURE RV-K 0,6/1KV DE 3x6 mm2</v>
      </c>
      <c r="E66" s="260">
        <v>50</v>
      </c>
      <c r="F66" s="107">
        <f>VLOOKUP($B66,PU!$B$3:$E$175,4,FALSE)</f>
        <v>0.78</v>
      </c>
      <c r="G66" s="224">
        <f t="shared" ref="G66" si="10">ROUND($E66*F66,2)</f>
        <v>39</v>
      </c>
      <c r="H66" s="15"/>
      <c r="I66" s="15"/>
      <c r="J66" s="15"/>
      <c r="K66" s="15"/>
    </row>
    <row r="67" spans="2:11" ht="55.2" outlineLevel="1" x14ac:dyDescent="0.3">
      <c r="B67" s="29" t="s">
        <v>120</v>
      </c>
      <c r="C67" s="29" t="str">
        <f>VLOOKUP($B67,PU!$B$3:$E$175,2,FALSE)</f>
        <v>UT</v>
      </c>
      <c r="D67" s="242" t="str">
        <f>VLOOKUP($B67,PU!$B$3:$E$175,3,FALSE)</f>
        <v>REALITZACIÓ D'UNA SORTIDA ELÈCTRICA, EN QUADRE ELÈCTRIC EXISTENT, CONSISTENT EN PROTECCIÓ MAGNETOTÈRMICA 6A 2P I TREBALLS DE CONNEXIÓ NECESSARIS, PER L'ALIMENTACIÓ D'UN CONJUNT DE CÀMERA.</v>
      </c>
      <c r="E67" s="260">
        <v>1</v>
      </c>
      <c r="F67" s="107">
        <f>VLOOKUP($B67,PU!$B$3:$E$175,4,FALSE)</f>
        <v>43.78</v>
      </c>
      <c r="G67" s="224">
        <f t="shared" ref="G67" si="11">ROUND($E67*F67,2)</f>
        <v>43.78</v>
      </c>
      <c r="H67" s="15"/>
      <c r="I67" s="15"/>
      <c r="J67" s="15"/>
      <c r="K67" s="15"/>
    </row>
    <row r="68" spans="2:11" ht="69" outlineLevel="1" x14ac:dyDescent="0.3">
      <c r="B68" s="29" t="s">
        <v>369</v>
      </c>
      <c r="C68" s="29" t="str">
        <f>VLOOKUP($B68,PU!$B$3:$E$175,2,FALSE)</f>
        <v>UT</v>
      </c>
      <c r="D68" s="242" t="str">
        <f>VLOOKUP($B68,PU!$B$3:$E$175,3,FALSE)</f>
        <v>MODIFICACIÓ DE LEGALITZACIÓ EXISTENT DE &lt;15KW PER AFEGIR UNA SORTIDA ADICIONAL PER ALIMENTAR UN ARMARI Y CÀMERES. INCLOU CÀLCULS DE CABLEJAT, RIYSIC, CIE I LA GESTIÓ PER LA FIRMA DE LA DECLARACIÓ RESPONSABLE I LA PRESENTACIÓ A INDUSTRIA.</v>
      </c>
      <c r="E68" s="260">
        <v>1</v>
      </c>
      <c r="F68" s="107">
        <f>VLOOKUP($B68,PU!$B$3:$E$175,4,FALSE)</f>
        <v>261.73</v>
      </c>
      <c r="G68" s="224">
        <f t="shared" si="9"/>
        <v>261.73</v>
      </c>
      <c r="H68" s="15"/>
      <c r="I68" s="15"/>
      <c r="J68" s="15"/>
      <c r="K68" s="15"/>
    </row>
    <row r="69" spans="2:11" ht="15.6" x14ac:dyDescent="0.3">
      <c r="B69" s="323" t="s">
        <v>208</v>
      </c>
      <c r="C69" s="323"/>
      <c r="D69" s="323"/>
      <c r="E69" s="323"/>
      <c r="F69" s="323"/>
      <c r="G69" s="261">
        <f>SUM(G58:G68)</f>
        <v>1015.95</v>
      </c>
      <c r="H69" s="22"/>
      <c r="I69" s="23"/>
      <c r="J69" s="24"/>
      <c r="K69" s="25"/>
    </row>
    <row r="70" spans="2:11" ht="15" customHeight="1" x14ac:dyDescent="0.3">
      <c r="B70" s="291"/>
      <c r="C70" s="291"/>
      <c r="D70" s="291"/>
      <c r="E70" s="291"/>
      <c r="F70" s="291"/>
      <c r="G70" s="291"/>
      <c r="H70" s="22"/>
      <c r="I70" s="23"/>
      <c r="J70" s="24"/>
      <c r="K70" s="25"/>
    </row>
    <row r="71" spans="2:11" ht="15" customHeight="1" outlineLevel="1" x14ac:dyDescent="0.3">
      <c r="B71" s="324" t="str">
        <f>PU!B92</f>
        <v>SENYALITZACIÓ</v>
      </c>
      <c r="C71" s="325"/>
      <c r="D71" s="325"/>
      <c r="E71" s="325"/>
      <c r="F71" s="325"/>
      <c r="G71" s="325"/>
      <c r="H71" s="14"/>
      <c r="I71" s="27"/>
      <c r="J71" s="28"/>
      <c r="K71" s="14"/>
    </row>
    <row r="72" spans="2:11" ht="82.8" outlineLevel="1" x14ac:dyDescent="0.3">
      <c r="B72" s="29" t="s">
        <v>178</v>
      </c>
      <c r="C72" s="29" t="str">
        <f>VLOOKUP($B72,PU!$B$3:$E$175,2,FALSE)</f>
        <v>UT</v>
      </c>
      <c r="D72" s="242" t="str">
        <f>VLOOKUP($B72,PU!$B$3:$E$175,3,FALSE)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72" s="47">
        <v>1</v>
      </c>
      <c r="F72" s="107">
        <f>VLOOKUP($B72,PU!$B$3:$E$175,4,FALSE)</f>
        <v>90.42</v>
      </c>
      <c r="G72" s="224">
        <f t="shared" ref="G72:G73" si="12">ROUND($E72*F72,2)</f>
        <v>90.42</v>
      </c>
      <c r="H72" s="15"/>
      <c r="I72" s="15"/>
      <c r="J72" s="15"/>
      <c r="K72" s="15"/>
    </row>
    <row r="73" spans="2:11" ht="82.8" x14ac:dyDescent="0.3">
      <c r="B73" s="29" t="s">
        <v>181</v>
      </c>
      <c r="C73" s="29" t="str">
        <f>VLOOKUP($B73,PU!$B$3:$E$175,2,FALSE)</f>
        <v>UT</v>
      </c>
      <c r="D73" s="242" t="str">
        <f>VLOOKUP($B73,PU!$B$3:$E$175,3,FALSE)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73" s="47">
        <v>1</v>
      </c>
      <c r="F73" s="107">
        <f>VLOOKUP($B73,PU!$B$3:$E$175,4,FALSE)</f>
        <v>107.23</v>
      </c>
      <c r="G73" s="224">
        <f t="shared" si="12"/>
        <v>107.23</v>
      </c>
      <c r="H73" s="15"/>
      <c r="I73" s="15"/>
      <c r="J73" s="15"/>
      <c r="K73" s="15"/>
    </row>
    <row r="74" spans="2:11" x14ac:dyDescent="0.3">
      <c r="B74" s="29" t="s">
        <v>184</v>
      </c>
      <c r="C74" s="29" t="str">
        <f>VLOOKUP($B74,PU!$B$3:$E$175,2,FALSE)</f>
        <v>UT</v>
      </c>
      <c r="D74" s="242" t="str">
        <f>VLOOKUP($B74,PU!$B$3:$E$175,3,FALSE)</f>
        <v>INSTAL·LACIÓ DE SENYAL VERTICAL.</v>
      </c>
      <c r="E74" s="47">
        <v>2</v>
      </c>
      <c r="F74" s="107">
        <f>VLOOKUP($B74,PU!$B$3:$E$175,4,FALSE)</f>
        <v>38.950000000000003</v>
      </c>
      <c r="G74" s="224">
        <f t="shared" ref="G74" si="13">ROUND($E74*F74,2)</f>
        <v>77.900000000000006</v>
      </c>
      <c r="H74" s="15"/>
      <c r="I74" s="15"/>
      <c r="J74" s="15"/>
      <c r="K74" s="15"/>
    </row>
    <row r="75" spans="2:11" ht="15.6" outlineLevel="1" x14ac:dyDescent="0.3">
      <c r="B75" s="323" t="s">
        <v>209</v>
      </c>
      <c r="C75" s="323"/>
      <c r="D75" s="323"/>
      <c r="E75" s="323"/>
      <c r="F75" s="323"/>
      <c r="G75" s="261">
        <f>SUM(G72:G74)</f>
        <v>275.55</v>
      </c>
      <c r="H75" s="22"/>
      <c r="I75" s="23"/>
      <c r="J75" s="24"/>
      <c r="K75" s="25"/>
    </row>
    <row r="76" spans="2:11" ht="15" customHeight="1" outlineLevel="1" x14ac:dyDescent="0.3">
      <c r="B76" s="291"/>
      <c r="C76" s="291"/>
      <c r="D76" s="291"/>
      <c r="E76" s="291"/>
      <c r="F76" s="291"/>
      <c r="G76" s="291"/>
      <c r="H76" s="22"/>
      <c r="I76" s="23"/>
      <c r="J76" s="24"/>
      <c r="K76" s="25"/>
    </row>
    <row r="77" spans="2:11" ht="15" customHeight="1" outlineLevel="1" x14ac:dyDescent="0.3">
      <c r="B77" s="324" t="str">
        <f>PU!B105</f>
        <v>COMUNICACIONS</v>
      </c>
      <c r="C77" s="325"/>
      <c r="D77" s="325"/>
      <c r="E77" s="325"/>
      <c r="F77" s="325"/>
      <c r="G77" s="325"/>
      <c r="H77" s="14"/>
      <c r="I77" s="27"/>
      <c r="J77" s="28"/>
      <c r="K77" s="14"/>
    </row>
    <row r="78" spans="2:11" ht="41.4" outlineLevel="1" x14ac:dyDescent="0.3">
      <c r="B78" s="29" t="s">
        <v>74</v>
      </c>
      <c r="C78" s="29" t="str">
        <f>VLOOKUP($B78,PU!$B$3:$E$175,2,FALSE)</f>
        <v>ML</v>
      </c>
      <c r="D78" s="242" t="str">
        <f>VLOOKUP($B78,PU!$B$3:$E$175,3,FALSE)</f>
        <v>SUBMINISTRAMENT I INSTAL∙LACIÓ DE CABLE DE 24 FO MONOMODE B1.1, SEGONS EN 186000. ARMAT. AMB PROTECCIÓ D'ARAMIDA, ARMADURA METÀL∙LICA I COBERTA EXTERIOR DE POLIETILÈ.</v>
      </c>
      <c r="E78" s="260">
        <v>100</v>
      </c>
      <c r="F78" s="107">
        <f>VLOOKUP($B78,PU!$B$3:$E$175,4,FALSE)</f>
        <v>2.74</v>
      </c>
      <c r="G78" s="224">
        <f t="shared" ref="G78:G85" si="14">ROUND($E78*F78,2)</f>
        <v>274</v>
      </c>
      <c r="H78" s="15"/>
      <c r="I78" s="15"/>
      <c r="J78" s="15"/>
      <c r="K78" s="15"/>
    </row>
    <row r="79" spans="2:11" ht="41.4" outlineLevel="1" x14ac:dyDescent="0.3">
      <c r="B79" s="29" t="s">
        <v>77</v>
      </c>
      <c r="C79" s="29" t="str">
        <f>VLOOKUP($B79,PU!$B$3:$E$175,2,FALSE)</f>
        <v>UT</v>
      </c>
      <c r="D79" s="242" t="str">
        <f>VLOOKUP($B79,PU!$B$3:$E$175,3,FALSE)</f>
        <v>SUBMINISTRAMENT I INSTAL·LACIÓ DE FUETÓ DE FO MONOMODE FINS A 2 m, INCLÚS CONNECTORS. SEGONS ESPECIFICACIONS AJUNTAMENT.</v>
      </c>
      <c r="E79" s="260">
        <v>2</v>
      </c>
      <c r="F79" s="107">
        <f>VLOOKUP($B79,PU!$B$3:$E$175,4,FALSE)</f>
        <v>19.04</v>
      </c>
      <c r="G79" s="224">
        <f t="shared" si="14"/>
        <v>38.08</v>
      </c>
      <c r="H79" s="15"/>
      <c r="I79" s="15"/>
      <c r="J79" s="15"/>
      <c r="K79" s="15"/>
    </row>
    <row r="80" spans="2:11" ht="27.6" outlineLevel="1" x14ac:dyDescent="0.3">
      <c r="B80" s="29" t="s">
        <v>84</v>
      </c>
      <c r="C80" s="29" t="str">
        <f>VLOOKUP($B80,PU!$B$3:$E$175,2,FALSE)</f>
        <v>UT</v>
      </c>
      <c r="D80" s="242" t="str">
        <f>VLOOKUP($B80,PU!$B$3:$E$175,3,FALSE)</f>
        <v>SUBMINISTRAMENT I INSTAL·LACIÓ DE CAIXA REPARTIDORA ÒPTICA OTB-24. SEGONS ESPECIFICACIONS AJUNTAMENT.</v>
      </c>
      <c r="E80" s="260">
        <v>1</v>
      </c>
      <c r="F80" s="107">
        <f>VLOOKUP($B80,PU!$B$3:$E$175,4,FALSE)</f>
        <v>302.94</v>
      </c>
      <c r="G80" s="224">
        <f t="shared" si="14"/>
        <v>302.94</v>
      </c>
      <c r="H80" s="15"/>
      <c r="I80" s="15"/>
      <c r="J80" s="15"/>
      <c r="K80" s="15"/>
    </row>
    <row r="81" spans="2:12" ht="55.2" outlineLevel="1" x14ac:dyDescent="0.3">
      <c r="B81" s="29" t="s">
        <v>87</v>
      </c>
      <c r="C81" s="29" t="str">
        <f>VLOOKUP($B81,PU!$B$3:$E$175,2,FALSE)</f>
        <v>UT</v>
      </c>
      <c r="D81" s="242" t="str">
        <f>VLOOKUP($B81,PU!$B$3:$E$175,3,FALSE)</f>
        <v>FUSIÓ EN RECTE DE 1 FO MONOMODE. INCLOU PIG·TAIL, CONNECTORS I ADAPTADORS, AIXÍ  COM LES MESURES DE RETROESPARCIMENT I POTÈNCIA. SEGONS ESPECIFICACIONS AJUTAMENT.</v>
      </c>
      <c r="E81" s="260">
        <v>2</v>
      </c>
      <c r="F81" s="107">
        <f>VLOOKUP($B81,PU!$B$3:$E$175,4,FALSE)</f>
        <v>56.26</v>
      </c>
      <c r="G81" s="224">
        <f t="shared" ref="G81:G83" si="15">ROUND($E81*F81,2)</f>
        <v>112.52</v>
      </c>
      <c r="H81" s="15"/>
      <c r="I81" s="15"/>
      <c r="J81" s="15"/>
      <c r="K81" s="15"/>
    </row>
    <row r="82" spans="2:12" ht="82.8" outlineLevel="1" x14ac:dyDescent="0.3">
      <c r="B82" s="29" t="s">
        <v>91</v>
      </c>
      <c r="C82" s="29" t="str">
        <f>VLOOKUP($B82,PU!$B$3:$E$175,2,FALSE)</f>
        <v>UD</v>
      </c>
      <c r="D82" s="242" t="str">
        <f>VLOOKUP($B82,PU!$B$3:$E$175,3,FALSE)</f>
        <v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v>
      </c>
      <c r="E82" s="260">
        <v>1</v>
      </c>
      <c r="F82" s="107">
        <f>VLOOKUP($B82,PU!$B$3:$E$175,4,FALSE)</f>
        <v>999.71</v>
      </c>
      <c r="G82" s="224">
        <f t="shared" si="15"/>
        <v>999.71</v>
      </c>
      <c r="H82" s="15"/>
      <c r="I82" s="15"/>
      <c r="J82" s="15"/>
      <c r="K82" s="15"/>
    </row>
    <row r="83" spans="2:12" ht="27.6" outlineLevel="1" x14ac:dyDescent="0.3">
      <c r="B83" s="29" t="s">
        <v>93</v>
      </c>
      <c r="C83" s="29" t="str">
        <f>VLOOKUP($B83,PU!$B$3:$E$175,2,FALSE)</f>
        <v>UD</v>
      </c>
      <c r="D83" s="242" t="str">
        <f>VLOOKUP($B83,PU!$B$3:$E$175,3,FALSE)</f>
        <v>INSTAL·LACIÓ DE SWITCH DE COMUNICACIONS EN ARMARI DE CARRER, HOMOLOGAT PER L'AJUNTAMENT DE BARCELONA - IMI.</v>
      </c>
      <c r="E83" s="260">
        <v>1</v>
      </c>
      <c r="F83" s="107">
        <f>VLOOKUP($B83,PU!$B$3:$E$175,4,FALSE)</f>
        <v>64.92</v>
      </c>
      <c r="G83" s="224">
        <f t="shared" si="15"/>
        <v>64.92</v>
      </c>
      <c r="H83" s="15"/>
      <c r="I83" s="15"/>
      <c r="J83" s="15"/>
      <c r="K83" s="15"/>
    </row>
    <row r="84" spans="2:12" ht="82.8" outlineLevel="1" x14ac:dyDescent="0.3">
      <c r="B84" s="29" t="s">
        <v>104</v>
      </c>
      <c r="C84" s="29" t="str">
        <f>VLOOKUP($B84,PU!$B$3:$E$175,2,FALSE)</f>
        <v>UT</v>
      </c>
      <c r="D84" s="242" t="str">
        <f>VLOOKUP($B84,PU!$B$3:$E$175,3,FALSE)</f>
        <v>SUBMINISTRAMENT l INSTAL·LACIÓ DE CANVIADOR DE MEDI TIPUS SFP (FIBRA OPTICA MONOMODE). CONVERTIDOR DE  MEDI NECESSARI PER TRANSFORMAR LA SENYAL OPTICA A ELECTRICA FO/ ETHERNET/ 422/ 485/ 422, MODEL RAISECOM L2 DIN·RAIL S1503i-AC O EQUIVALENT, INCLOS EL SFP BIFIBRA LC/PC, AMB 1 PORT 100/1000M BASE-X SFP + 2 PORTS 10/100/1000M BX</v>
      </c>
      <c r="E84" s="260">
        <v>1</v>
      </c>
      <c r="F84" s="107">
        <f>VLOOKUP($B84,PU!$B$3:$E$175,4,FALSE)</f>
        <v>478.64</v>
      </c>
      <c r="G84" s="224">
        <f t="shared" ref="G84" si="16">ROUND($E84*F84,2)</f>
        <v>478.64</v>
      </c>
      <c r="H84" s="15"/>
      <c r="I84" s="15"/>
      <c r="J84" s="15"/>
      <c r="K84" s="15"/>
    </row>
    <row r="85" spans="2:12" ht="41.4" outlineLevel="1" x14ac:dyDescent="0.3">
      <c r="B85" s="29" t="s">
        <v>311</v>
      </c>
      <c r="C85" s="29" t="str">
        <f>VLOOKUP($B85,PU!$B$3:$E$175,2,FALSE)</f>
        <v>PAJ</v>
      </c>
      <c r="D85" s="242" t="str">
        <f>VLOOKUP($B85,PU!$B$3:$E$175,3,FALSE)</f>
        <v xml:space="preserve">TREBALLS CELLNEX PDC-3: JAUME I, INCLOU CONNEXIÓ I INTEGRACIÓ A LA XARXA ACTIVA, TREBALLS DE FO I TREBALLS D'ENGINYERIA, DESPLEGAMENT, DOCUMENTACIÓ I PRL. </v>
      </c>
      <c r="E85" s="260">
        <v>1</v>
      </c>
      <c r="F85" s="107">
        <f>VLOOKUP($B85,PU!$B$3:$E$175,4,FALSE)</f>
        <v>3385.82</v>
      </c>
      <c r="G85" s="224">
        <f t="shared" si="14"/>
        <v>3385.82</v>
      </c>
      <c r="H85" s="15"/>
      <c r="I85" s="15"/>
      <c r="J85" s="15"/>
      <c r="K85" s="30"/>
    </row>
    <row r="86" spans="2:12" ht="16.2" outlineLevel="1" thickBot="1" x14ac:dyDescent="0.35">
      <c r="B86" s="326" t="s">
        <v>210</v>
      </c>
      <c r="C86" s="326"/>
      <c r="D86" s="326"/>
      <c r="E86" s="326"/>
      <c r="F86" s="300"/>
      <c r="G86" s="251">
        <f>SUM(G78:G85)</f>
        <v>5656.63</v>
      </c>
      <c r="H86" s="22"/>
      <c r="I86" s="23"/>
      <c r="J86" s="24"/>
      <c r="K86" s="25"/>
    </row>
    <row r="87" spans="2:12" ht="15.6" outlineLevel="1" x14ac:dyDescent="0.3">
      <c r="B87" s="327" t="s">
        <v>211</v>
      </c>
      <c r="C87" s="327"/>
      <c r="D87" s="327"/>
      <c r="E87" s="327"/>
      <c r="F87" s="328"/>
      <c r="G87" s="263">
        <f>G32+G55+G69+G75+G86</f>
        <v>27359.030000000002</v>
      </c>
      <c r="H87" s="14"/>
      <c r="I87" s="31"/>
      <c r="J87" s="28"/>
      <c r="K87" s="14"/>
    </row>
    <row r="88" spans="2:12" outlineLevel="1" x14ac:dyDescent="0.3">
      <c r="B88" s="292"/>
      <c r="C88" s="292"/>
      <c r="D88" s="292"/>
      <c r="E88" s="292"/>
      <c r="F88" s="292"/>
      <c r="G88" s="292"/>
      <c r="H88" s="15"/>
      <c r="I88" s="15"/>
      <c r="J88" s="15"/>
      <c r="K88" s="15"/>
    </row>
    <row r="89" spans="2:12" ht="14.4" outlineLevel="1" thickBot="1" x14ac:dyDescent="0.35">
      <c r="B89" s="292"/>
      <c r="C89" s="292"/>
      <c r="D89" s="292"/>
      <c r="E89" s="292"/>
      <c r="F89" s="292"/>
      <c r="G89" s="292"/>
      <c r="H89" s="15"/>
      <c r="I89" s="15"/>
      <c r="J89" s="15"/>
      <c r="K89" s="15"/>
    </row>
    <row r="90" spans="2:12" ht="15.45" customHeight="1" thickBot="1" x14ac:dyDescent="0.35">
      <c r="B90" s="292"/>
      <c r="C90" s="293"/>
      <c r="D90" s="304" t="s">
        <v>201</v>
      </c>
      <c r="E90" s="305"/>
      <c r="F90" s="305"/>
      <c r="G90" s="306"/>
      <c r="H90" s="15"/>
      <c r="I90" s="15"/>
      <c r="J90" s="15"/>
      <c r="K90" s="15"/>
    </row>
    <row r="91" spans="2:12" ht="14.4" customHeight="1" x14ac:dyDescent="0.3">
      <c r="B91" s="292"/>
      <c r="C91" s="293"/>
      <c r="D91" s="294" t="str">
        <f>B6</f>
        <v>EQUIPAMENT PUNT DE CONTROL</v>
      </c>
      <c r="E91" s="295"/>
      <c r="F91" s="295"/>
      <c r="G91" s="112">
        <f>G32</f>
        <v>12479.620000000003</v>
      </c>
      <c r="H91" s="15"/>
      <c r="I91" s="15"/>
      <c r="J91" s="15"/>
      <c r="K91" s="15"/>
    </row>
    <row r="92" spans="2:12" ht="14.4" customHeight="1" outlineLevel="1" x14ac:dyDescent="0.3">
      <c r="B92" s="292"/>
      <c r="C92" s="293"/>
      <c r="D92" s="296" t="str">
        <f>B34</f>
        <v>OBRA CIVIL</v>
      </c>
      <c r="E92" s="297"/>
      <c r="F92" s="297"/>
      <c r="G92" s="114">
        <f>G55</f>
        <v>7931.28</v>
      </c>
      <c r="H92" s="15"/>
      <c r="I92" s="15"/>
      <c r="J92" s="15"/>
      <c r="K92" s="15"/>
    </row>
    <row r="93" spans="2:12" ht="14.4" customHeight="1" outlineLevel="1" x14ac:dyDescent="0.3">
      <c r="B93" s="292"/>
      <c r="C93" s="293"/>
      <c r="D93" s="298" t="str">
        <f>B57</f>
        <v>INSTAL·LACIÓ ELÈCTRICA</v>
      </c>
      <c r="E93" s="299"/>
      <c r="F93" s="299"/>
      <c r="G93" s="116">
        <f>G69</f>
        <v>1015.95</v>
      </c>
      <c r="H93" s="15"/>
      <c r="I93" s="15"/>
      <c r="J93" s="15"/>
      <c r="K93" s="15"/>
    </row>
    <row r="94" spans="2:12" ht="14.4" customHeight="1" outlineLevel="1" x14ac:dyDescent="0.3">
      <c r="B94" s="292"/>
      <c r="C94" s="293"/>
      <c r="D94" s="296" t="str">
        <f>B71</f>
        <v>SENYALITZACIÓ</v>
      </c>
      <c r="E94" s="297"/>
      <c r="F94" s="297"/>
      <c r="G94" s="114">
        <f>G75</f>
        <v>275.55</v>
      </c>
      <c r="H94" s="15"/>
      <c r="I94" s="15"/>
      <c r="J94" s="15"/>
      <c r="K94" s="15"/>
    </row>
    <row r="95" spans="2:12" ht="15" customHeight="1" outlineLevel="1" thickBot="1" x14ac:dyDescent="0.35">
      <c r="B95" s="292"/>
      <c r="C95" s="293"/>
      <c r="D95" s="321" t="str">
        <f>PU!B105</f>
        <v>COMUNICACIONS</v>
      </c>
      <c r="E95" s="322"/>
      <c r="F95" s="322"/>
      <c r="G95" s="118">
        <f>G86</f>
        <v>5656.63</v>
      </c>
      <c r="H95" s="15"/>
      <c r="I95" s="15"/>
      <c r="J95" s="15"/>
      <c r="K95" s="15"/>
    </row>
    <row r="96" spans="2:12" ht="16.8" outlineLevel="1" thickTop="1" thickBot="1" x14ac:dyDescent="0.35">
      <c r="B96" s="292"/>
      <c r="C96" s="293"/>
      <c r="D96" s="287" t="s">
        <v>196</v>
      </c>
      <c r="E96" s="288"/>
      <c r="F96" s="288"/>
      <c r="G96" s="120">
        <f>SUM(G91:G95)</f>
        <v>27359.030000000002</v>
      </c>
      <c r="H96" s="22"/>
      <c r="I96" s="23"/>
      <c r="J96" s="24"/>
      <c r="K96" s="25"/>
      <c r="L96" s="26"/>
    </row>
    <row r="97" spans="5:12" outlineLevel="1" x14ac:dyDescent="0.3">
      <c r="E97" s="33"/>
      <c r="H97" s="14"/>
      <c r="I97" s="31"/>
      <c r="J97" s="28"/>
      <c r="K97" s="14"/>
    </row>
    <row r="98" spans="5:12" outlineLevel="1" x14ac:dyDescent="0.3">
      <c r="E98" s="33"/>
    </row>
    <row r="99" spans="5:12" outlineLevel="1" x14ac:dyDescent="0.3">
      <c r="E99" s="33"/>
    </row>
    <row r="100" spans="5:12" outlineLevel="1" x14ac:dyDescent="0.3">
      <c r="E100" s="33"/>
    </row>
    <row r="101" spans="5:12" ht="15.75" customHeight="1" x14ac:dyDescent="0.3">
      <c r="E101" s="33"/>
    </row>
    <row r="102" spans="5:12" ht="18" customHeight="1" x14ac:dyDescent="0.3">
      <c r="E102" s="33"/>
    </row>
    <row r="103" spans="5:12" x14ac:dyDescent="0.3">
      <c r="E103" s="33"/>
    </row>
    <row r="104" spans="5:12" x14ac:dyDescent="0.3">
      <c r="E104" s="33"/>
      <c r="K104" s="34"/>
      <c r="L104" s="34"/>
    </row>
    <row r="105" spans="5:12" x14ac:dyDescent="0.3">
      <c r="E105" s="33"/>
      <c r="K105" s="34"/>
      <c r="L105" s="34"/>
    </row>
    <row r="106" spans="5:12" x14ac:dyDescent="0.3">
      <c r="E106" s="33"/>
      <c r="K106" s="34"/>
      <c r="L106" s="34"/>
    </row>
    <row r="107" spans="5:12" x14ac:dyDescent="0.3">
      <c r="E107" s="33"/>
      <c r="K107" s="34"/>
      <c r="L107" s="34"/>
    </row>
    <row r="108" spans="5:12" x14ac:dyDescent="0.3">
      <c r="E108" s="33"/>
      <c r="K108" s="34"/>
      <c r="L108" s="34"/>
    </row>
    <row r="109" spans="5:12" x14ac:dyDescent="0.3">
      <c r="E109" s="33"/>
      <c r="K109" s="34"/>
      <c r="L109" s="34"/>
    </row>
    <row r="110" spans="5:12" x14ac:dyDescent="0.3">
      <c r="E110" s="33"/>
      <c r="K110" s="34"/>
      <c r="L110" s="34"/>
    </row>
    <row r="111" spans="5:12" x14ac:dyDescent="0.3">
      <c r="E111" s="33"/>
      <c r="K111" s="34"/>
      <c r="L111" s="34"/>
    </row>
    <row r="112" spans="5:12" x14ac:dyDescent="0.3">
      <c r="E112" s="33"/>
      <c r="K112" s="34"/>
      <c r="L112" s="34"/>
    </row>
    <row r="113" spans="5:12" x14ac:dyDescent="0.3">
      <c r="E113" s="33"/>
      <c r="K113" s="34"/>
      <c r="L113" s="34"/>
    </row>
    <row r="114" spans="5:12" x14ac:dyDescent="0.3">
      <c r="E114" s="33"/>
      <c r="K114" s="34"/>
      <c r="L114" s="34"/>
    </row>
    <row r="115" spans="5:12" x14ac:dyDescent="0.3">
      <c r="E115" s="33"/>
      <c r="K115" s="34"/>
      <c r="L115" s="34"/>
    </row>
    <row r="116" spans="5:12" x14ac:dyDescent="0.3">
      <c r="E116" s="33"/>
      <c r="K116" s="34"/>
      <c r="L116" s="34"/>
    </row>
    <row r="117" spans="5:12" x14ac:dyDescent="0.3">
      <c r="E117" s="33"/>
      <c r="K117" s="34"/>
      <c r="L117" s="34"/>
    </row>
    <row r="118" spans="5:12" x14ac:dyDescent="0.3">
      <c r="E118" s="33"/>
      <c r="K118" s="34"/>
      <c r="L118" s="34"/>
    </row>
    <row r="119" spans="5:12" x14ac:dyDescent="0.3">
      <c r="E119" s="33"/>
      <c r="K119" s="34"/>
      <c r="L119" s="34"/>
    </row>
    <row r="120" spans="5:12" x14ac:dyDescent="0.3">
      <c r="E120" s="33"/>
      <c r="K120" s="34"/>
      <c r="L120" s="34"/>
    </row>
    <row r="121" spans="5:12" x14ac:dyDescent="0.3">
      <c r="E121" s="33"/>
      <c r="K121" s="34"/>
      <c r="L121" s="34"/>
    </row>
    <row r="122" spans="5:12" x14ac:dyDescent="0.3">
      <c r="E122" s="33"/>
      <c r="K122" s="34"/>
      <c r="L122" s="34"/>
    </row>
    <row r="123" spans="5:12" x14ac:dyDescent="0.3">
      <c r="E123" s="33"/>
      <c r="K123" s="34"/>
      <c r="L123" s="34"/>
    </row>
    <row r="124" spans="5:12" x14ac:dyDescent="0.3">
      <c r="E124" s="33"/>
      <c r="K124" s="34"/>
      <c r="L124" s="34"/>
    </row>
    <row r="125" spans="5:12" x14ac:dyDescent="0.3">
      <c r="E125" s="33"/>
      <c r="K125" s="34"/>
      <c r="L125" s="34"/>
    </row>
    <row r="126" spans="5:12" x14ac:dyDescent="0.3">
      <c r="E126" s="33"/>
      <c r="K126" s="34"/>
      <c r="L126" s="34"/>
    </row>
    <row r="127" spans="5:12" x14ac:dyDescent="0.3">
      <c r="E127" s="33"/>
      <c r="K127" s="34"/>
      <c r="L127" s="34"/>
    </row>
    <row r="128" spans="5:12" x14ac:dyDescent="0.3">
      <c r="E128" s="33"/>
      <c r="K128" s="34"/>
      <c r="L128" s="34"/>
    </row>
    <row r="129" spans="5:12" x14ac:dyDescent="0.3">
      <c r="E129" s="33"/>
      <c r="K129" s="34"/>
      <c r="L129" s="34"/>
    </row>
    <row r="130" spans="5:12" x14ac:dyDescent="0.3">
      <c r="E130" s="33"/>
      <c r="K130" s="34"/>
      <c r="L130" s="34"/>
    </row>
    <row r="131" spans="5:12" x14ac:dyDescent="0.3">
      <c r="E131" s="33"/>
      <c r="K131" s="34"/>
      <c r="L131" s="34"/>
    </row>
    <row r="132" spans="5:12" x14ac:dyDescent="0.3">
      <c r="E132" s="33"/>
      <c r="K132" s="34"/>
      <c r="L132" s="34"/>
    </row>
    <row r="133" spans="5:12" x14ac:dyDescent="0.3">
      <c r="E133" s="33"/>
      <c r="K133" s="34"/>
      <c r="L133" s="34"/>
    </row>
    <row r="134" spans="5:12" x14ac:dyDescent="0.3">
      <c r="E134" s="33"/>
      <c r="K134" s="34"/>
      <c r="L134" s="34"/>
    </row>
    <row r="135" spans="5:12" x14ac:dyDescent="0.3">
      <c r="E135" s="33"/>
      <c r="K135" s="34"/>
      <c r="L135" s="34"/>
    </row>
    <row r="136" spans="5:12" x14ac:dyDescent="0.3">
      <c r="E136" s="33"/>
      <c r="K136" s="34"/>
      <c r="L136" s="34"/>
    </row>
    <row r="137" spans="5:12" x14ac:dyDescent="0.3">
      <c r="E137" s="33"/>
      <c r="K137" s="34"/>
      <c r="L137" s="34"/>
    </row>
    <row r="138" spans="5:12" x14ac:dyDescent="0.3">
      <c r="E138" s="33"/>
      <c r="K138" s="34"/>
      <c r="L138" s="34"/>
    </row>
    <row r="139" spans="5:12" x14ac:dyDescent="0.3">
      <c r="E139" s="33"/>
      <c r="K139" s="34"/>
      <c r="L139" s="34"/>
    </row>
    <row r="140" spans="5:12" x14ac:dyDescent="0.3">
      <c r="E140" s="33"/>
      <c r="K140" s="34"/>
      <c r="L140" s="34"/>
    </row>
    <row r="141" spans="5:12" x14ac:dyDescent="0.3">
      <c r="E141" s="33"/>
      <c r="K141" s="34"/>
      <c r="L141" s="34"/>
    </row>
    <row r="142" spans="5:12" x14ac:dyDescent="0.3">
      <c r="E142" s="33"/>
      <c r="K142" s="34"/>
      <c r="L142" s="34"/>
    </row>
    <row r="143" spans="5:12" x14ac:dyDescent="0.3">
      <c r="E143" s="33"/>
      <c r="K143" s="34"/>
      <c r="L143" s="34"/>
    </row>
    <row r="144" spans="5:12" x14ac:dyDescent="0.3">
      <c r="E144" s="33"/>
      <c r="K144" s="34"/>
      <c r="L144" s="34"/>
    </row>
    <row r="145" spans="5:12" x14ac:dyDescent="0.3">
      <c r="E145" s="33"/>
      <c r="K145" s="34"/>
      <c r="L145" s="34"/>
    </row>
    <row r="146" spans="5:12" x14ac:dyDescent="0.3">
      <c r="E146" s="33"/>
      <c r="K146" s="34"/>
      <c r="L146" s="34"/>
    </row>
    <row r="147" spans="5:12" x14ac:dyDescent="0.3">
      <c r="E147" s="33"/>
      <c r="K147" s="34"/>
      <c r="L147" s="34"/>
    </row>
    <row r="148" spans="5:12" x14ac:dyDescent="0.3">
      <c r="E148" s="33"/>
      <c r="K148" s="34"/>
      <c r="L148" s="34"/>
    </row>
    <row r="149" spans="5:12" x14ac:dyDescent="0.3">
      <c r="E149" s="33"/>
      <c r="K149" s="34"/>
      <c r="L149" s="34"/>
    </row>
    <row r="150" spans="5:12" x14ac:dyDescent="0.3">
      <c r="E150" s="33"/>
      <c r="K150" s="34"/>
      <c r="L150" s="34"/>
    </row>
    <row r="151" spans="5:12" x14ac:dyDescent="0.3">
      <c r="E151" s="33"/>
      <c r="K151" s="34"/>
      <c r="L151" s="34"/>
    </row>
    <row r="152" spans="5:12" x14ac:dyDescent="0.3">
      <c r="E152" s="33"/>
      <c r="K152" s="34"/>
      <c r="L152" s="34"/>
    </row>
    <row r="153" spans="5:12" x14ac:dyDescent="0.3">
      <c r="E153" s="33"/>
      <c r="K153" s="34"/>
      <c r="L153" s="34"/>
    </row>
    <row r="154" spans="5:12" x14ac:dyDescent="0.3">
      <c r="E154" s="33"/>
      <c r="K154" s="34"/>
      <c r="L154" s="34"/>
    </row>
    <row r="155" spans="5:12" x14ac:dyDescent="0.3">
      <c r="E155" s="33"/>
      <c r="K155" s="34"/>
      <c r="L155" s="34"/>
    </row>
    <row r="156" spans="5:12" x14ac:dyDescent="0.3">
      <c r="E156" s="33"/>
      <c r="K156" s="34"/>
      <c r="L156" s="34"/>
    </row>
    <row r="157" spans="5:12" x14ac:dyDescent="0.3">
      <c r="E157" s="33"/>
      <c r="K157" s="34"/>
      <c r="L157" s="34"/>
    </row>
    <row r="158" spans="5:12" x14ac:dyDescent="0.3">
      <c r="E158" s="33"/>
      <c r="K158" s="34"/>
      <c r="L158" s="34"/>
    </row>
    <row r="159" spans="5:12" x14ac:dyDescent="0.3">
      <c r="E159" s="33"/>
      <c r="K159" s="34"/>
      <c r="L159" s="34"/>
    </row>
    <row r="160" spans="5:12" x14ac:dyDescent="0.3">
      <c r="E160" s="33"/>
      <c r="K160" s="34"/>
      <c r="L160" s="34"/>
    </row>
    <row r="161" spans="5:12" x14ac:dyDescent="0.3">
      <c r="E161" s="33"/>
      <c r="K161" s="34"/>
      <c r="L161" s="34"/>
    </row>
    <row r="162" spans="5:12" x14ac:dyDescent="0.3">
      <c r="E162" s="33"/>
      <c r="K162" s="34"/>
      <c r="L162" s="34"/>
    </row>
    <row r="163" spans="5:12" x14ac:dyDescent="0.3">
      <c r="E163" s="33"/>
      <c r="K163" s="34"/>
      <c r="L163" s="34"/>
    </row>
    <row r="164" spans="5:12" x14ac:dyDescent="0.3">
      <c r="E164" s="33"/>
      <c r="K164" s="34"/>
      <c r="L164" s="34"/>
    </row>
    <row r="165" spans="5:12" x14ac:dyDescent="0.3">
      <c r="E165" s="33"/>
      <c r="K165" s="34"/>
      <c r="L165" s="34"/>
    </row>
    <row r="166" spans="5:12" x14ac:dyDescent="0.3">
      <c r="E166" s="33"/>
      <c r="K166" s="34"/>
      <c r="L166" s="34"/>
    </row>
    <row r="167" spans="5:12" x14ac:dyDescent="0.3">
      <c r="E167" s="33"/>
      <c r="K167" s="34"/>
      <c r="L167" s="34"/>
    </row>
    <row r="168" spans="5:12" x14ac:dyDescent="0.3">
      <c r="E168" s="33"/>
      <c r="K168" s="34"/>
      <c r="L168" s="34"/>
    </row>
    <row r="169" spans="5:12" x14ac:dyDescent="0.3">
      <c r="E169" s="33"/>
    </row>
    <row r="170" spans="5:12" x14ac:dyDescent="0.3">
      <c r="E170" s="33"/>
    </row>
    <row r="171" spans="5:12" x14ac:dyDescent="0.3">
      <c r="E171" s="33"/>
    </row>
    <row r="172" spans="5:12" x14ac:dyDescent="0.3">
      <c r="E172" s="33"/>
    </row>
    <row r="173" spans="5:12" x14ac:dyDescent="0.3">
      <c r="E173" s="33"/>
    </row>
    <row r="174" spans="5:12" x14ac:dyDescent="0.3">
      <c r="E174" s="33"/>
    </row>
    <row r="177" spans="7:7" x14ac:dyDescent="0.3">
      <c r="G177" s="195"/>
    </row>
  </sheetData>
  <mergeCells count="26">
    <mergeCell ref="B34:G34"/>
    <mergeCell ref="B2:G3"/>
    <mergeCell ref="A5:H5"/>
    <mergeCell ref="B6:G6"/>
    <mergeCell ref="B32:F32"/>
    <mergeCell ref="B33:G33"/>
    <mergeCell ref="B88:G89"/>
    <mergeCell ref="B55:F55"/>
    <mergeCell ref="B56:G56"/>
    <mergeCell ref="B57:G57"/>
    <mergeCell ref="B69:F69"/>
    <mergeCell ref="B70:G70"/>
    <mergeCell ref="B71:G71"/>
    <mergeCell ref="B75:F75"/>
    <mergeCell ref="B76:G76"/>
    <mergeCell ref="B77:G77"/>
    <mergeCell ref="B86:F86"/>
    <mergeCell ref="B87:F87"/>
    <mergeCell ref="B90:C96"/>
    <mergeCell ref="D90:G90"/>
    <mergeCell ref="D91:F91"/>
    <mergeCell ref="D92:F92"/>
    <mergeCell ref="D93:F93"/>
    <mergeCell ref="D94:F94"/>
    <mergeCell ref="D95:F95"/>
    <mergeCell ref="D96:F96"/>
  </mergeCells>
  <phoneticPr fontId="3" type="noConversion"/>
  <conditionalFormatting sqref="B2 A4:XFD4 A5 I5:XFD5 B6:B48 C7:XFD31 H35 C35:G48 H36:XFD42 I43:XFD54 B49:G53 C54:G54 B54:B57 B58:G68 H69:XFD80 B72:G74 B78:G80 B81:XFD84 B85:G85 H85:XFD95 A88:B88 A89 B90 D90:D96 H96:K96 B97:D97 F97:K97 E97:E1048576 A98:D1048576 F98:XFD1048576">
    <cfRule type="cellIs" dxfId="113" priority="17" operator="equal">
      <formula>"¿?"</formula>
    </cfRule>
  </conditionalFormatting>
  <conditionalFormatting sqref="B69:B71 B75:B77 B86:B87">
    <cfRule type="cellIs" dxfId="112" priority="15" operator="equal">
      <formula>"¿?"</formula>
    </cfRule>
  </conditionalFormatting>
  <conditionalFormatting sqref="E7 F7:G31 F35:G54 F58:G68 F72:G74 F78:G85">
    <cfRule type="cellIs" dxfId="111" priority="8" operator="equal">
      <formula>"¿?"</formula>
    </cfRule>
  </conditionalFormatting>
  <conditionalFormatting sqref="G4">
    <cfRule type="cellIs" dxfId="110" priority="18" operator="equal">
      <formula>"¿?"</formula>
    </cfRule>
  </conditionalFormatting>
  <conditionalFormatting sqref="G97:G1048576">
    <cfRule type="cellIs" dxfId="109" priority="16" operator="equal">
      <formula>"¿?"</formula>
    </cfRule>
  </conditionalFormatting>
  <conditionalFormatting sqref="H6:XFD6">
    <cfRule type="cellIs" dxfId="108" priority="19" operator="equal">
      <formula>"¿?"</formula>
    </cfRule>
  </conditionalFormatting>
  <conditionalFormatting sqref="H32:XFD34 J35:XFD35 H55:XFD57 I58:XFD68 L96:XFD97">
    <cfRule type="cellIs" dxfId="107" priority="20" operator="equal">
      <formula>"¿?"</formula>
    </cfRule>
  </conditionalFormatting>
  <conditionalFormatting sqref="J32:J33">
    <cfRule type="cellIs" dxfId="106" priority="13" operator="notEqual">
      <formula>$F$32</formula>
    </cfRule>
  </conditionalFormatting>
  <conditionalFormatting sqref="J55:J56">
    <cfRule type="cellIs" dxfId="105" priority="7" operator="notEqual">
      <formula>$F$32</formula>
    </cfRule>
  </conditionalFormatting>
  <conditionalFormatting sqref="J69:J70">
    <cfRule type="cellIs" dxfId="104" priority="12" operator="notEqual">
      <formula>$F$32</formula>
    </cfRule>
  </conditionalFormatting>
  <conditionalFormatting sqref="J75:J76">
    <cfRule type="cellIs" dxfId="103" priority="11" operator="notEqual">
      <formula>$F$32</formula>
    </cfRule>
  </conditionalFormatting>
  <conditionalFormatting sqref="J86">
    <cfRule type="cellIs" dxfId="102" priority="10" operator="notEqual">
      <formula>$F$32</formula>
    </cfRule>
  </conditionalFormatting>
  <conditionalFormatting sqref="J96">
    <cfRule type="cellIs" dxfId="101" priority="9" operator="notEqual">
      <formula>$F$32</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rowBreaks count="1" manualBreakCount="1">
    <brk id="55" min="1" max="8" man="1"/>
  </row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7E2D8-2961-4CFB-B2E5-B1376A46CFF2}">
  <sheetPr>
    <tabColor theme="0"/>
    <pageSetUpPr fitToPage="1"/>
  </sheetPr>
  <dimension ref="A2:Q175"/>
  <sheetViews>
    <sheetView showGridLines="0" view="pageBreakPreview" zoomScaleNormal="100" zoomScaleSheetLayoutView="100" workbookViewId="0">
      <pane ySplit="4" topLeftCell="A16" activePane="bottomLeft" state="frozen"/>
      <selection activeCell="J60" sqref="J60"/>
      <selection pane="bottomLeft" activeCell="J60" sqref="J60"/>
    </sheetView>
  </sheetViews>
  <sheetFormatPr baseColWidth="10" defaultColWidth="11.44140625" defaultRowHeight="13.8" zeroHeight="1"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8" width="12.6640625" style="13" hidden="1" customWidth="1"/>
    <col min="9" max="9" width="17.77734375" style="13" customWidth="1"/>
    <col min="10" max="10" width="1.88671875" style="13" customWidth="1"/>
    <col min="11" max="11" width="18" style="13" customWidth="1"/>
    <col min="12" max="12" width="13.77734375" style="13" customWidth="1"/>
    <col min="13" max="14" width="12.109375" style="13" customWidth="1"/>
    <col min="15" max="25" width="11.44140625" style="13" customWidth="1"/>
    <col min="26" max="16384" width="11.44140625" style="13"/>
  </cols>
  <sheetData>
    <row r="2" spans="1:13" ht="34.950000000000003" customHeight="1" x14ac:dyDescent="0.3">
      <c r="B2" s="312" t="str">
        <f>_xlfn.CONCAT('Resum Amid.Ppals'!A12,"  ",'Resum Amid.Ppals'!B12)</f>
        <v>PdC-04  Fusteria</v>
      </c>
      <c r="C2" s="312"/>
      <c r="D2" s="312"/>
      <c r="E2" s="312"/>
      <c r="F2" s="312"/>
      <c r="G2" s="312"/>
      <c r="H2" s="312"/>
      <c r="I2" s="312"/>
      <c r="J2" s="15"/>
      <c r="K2" s="15"/>
      <c r="L2" s="15"/>
      <c r="M2" s="15"/>
    </row>
    <row r="3" spans="1:13" ht="34.950000000000003" customHeight="1" x14ac:dyDescent="0.3">
      <c r="B3" s="313"/>
      <c r="C3" s="313"/>
      <c r="D3" s="313"/>
      <c r="E3" s="313"/>
      <c r="F3" s="313"/>
      <c r="G3" s="313"/>
      <c r="H3" s="313"/>
      <c r="I3" s="313"/>
      <c r="J3" s="15"/>
      <c r="K3" s="15"/>
      <c r="L3" s="15"/>
      <c r="M3" s="15"/>
    </row>
    <row r="4" spans="1:13" s="98" customFormat="1" ht="27" customHeight="1" x14ac:dyDescent="0.3">
      <c r="B4" s="99" t="s">
        <v>0</v>
      </c>
      <c r="C4" s="100" t="s">
        <v>202</v>
      </c>
      <c r="D4" s="109" t="s">
        <v>2</v>
      </c>
      <c r="E4" s="101" t="s">
        <v>204</v>
      </c>
      <c r="F4" s="99" t="s">
        <v>203</v>
      </c>
      <c r="G4" s="99"/>
      <c r="H4" s="99"/>
      <c r="I4" s="102" t="s">
        <v>205</v>
      </c>
      <c r="J4" s="97"/>
      <c r="K4" s="97"/>
      <c r="L4" s="97"/>
      <c r="M4" s="97"/>
    </row>
    <row r="5" spans="1:13" ht="6" customHeight="1" x14ac:dyDescent="0.3">
      <c r="A5" s="289"/>
      <c r="B5" s="289"/>
      <c r="C5" s="289"/>
      <c r="D5" s="289"/>
      <c r="E5" s="289"/>
      <c r="F5" s="289"/>
      <c r="G5" s="289"/>
      <c r="H5" s="289"/>
      <c r="I5" s="289"/>
      <c r="J5" s="289"/>
      <c r="K5" s="15"/>
      <c r="L5" s="15"/>
      <c r="M5" s="15"/>
    </row>
    <row r="6" spans="1:13" ht="15" customHeight="1" x14ac:dyDescent="0.3">
      <c r="B6" s="324" t="str">
        <f>PU!B5</f>
        <v>EQUIPAMENT PUNT DE CONTROL</v>
      </c>
      <c r="C6" s="324"/>
      <c r="D6" s="324"/>
      <c r="E6" s="324"/>
      <c r="F6" s="324"/>
      <c r="G6" s="324"/>
      <c r="H6" s="324"/>
      <c r="I6" s="324"/>
      <c r="J6" s="15"/>
      <c r="K6" s="15"/>
      <c r="L6" s="15"/>
      <c r="M6" s="15"/>
    </row>
    <row r="7" spans="1:13" ht="69" outlineLevel="1" x14ac:dyDescent="0.25">
      <c r="B7" s="47" t="s">
        <v>10</v>
      </c>
      <c r="C7" s="223" t="str">
        <f>VLOOKUP($B7,PU!$B$3:$E$175,2,FALSE)</f>
        <v>UT</v>
      </c>
      <c r="D7" s="264" t="str">
        <f>VLOOKUP($B7,PU!$B$3:$E$175,3,FALSE)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7" s="260">
        <v>1</v>
      </c>
      <c r="F7" s="76">
        <f>VLOOKUP($B7,PU!$B$3:$E$175,4,FALSE)</f>
        <v>6405.04</v>
      </c>
      <c r="G7" s="76"/>
      <c r="H7" s="76"/>
      <c r="I7" s="224">
        <f>ROUND($E7*F7,2)</f>
        <v>6405.04</v>
      </c>
      <c r="J7" s="15"/>
      <c r="K7" s="15"/>
      <c r="L7" s="17"/>
      <c r="M7" s="15"/>
    </row>
    <row r="8" spans="1:13" ht="69" outlineLevel="1" x14ac:dyDescent="0.25">
      <c r="B8" s="47" t="s">
        <v>13</v>
      </c>
      <c r="C8" s="21" t="str">
        <f>VLOOKUP($B8,PU!$B$3:$E$175,2,FALSE)</f>
        <v>UT</v>
      </c>
      <c r="D8" s="264" t="str">
        <f>VLOOKUP($B8,PU!$B$3:$E$175,3,FALSE)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8" s="21">
        <v>1</v>
      </c>
      <c r="F8" s="76">
        <f>VLOOKUP($B8,PU!$B$3:$E$175,4,FALSE)</f>
        <v>307.27</v>
      </c>
      <c r="G8" s="76"/>
      <c r="H8" s="76"/>
      <c r="I8" s="224">
        <f t="shared" ref="I8:I21" si="0">ROUND($E8*F8,2)</f>
        <v>307.27</v>
      </c>
      <c r="J8" s="15"/>
      <c r="K8" s="15"/>
      <c r="L8" s="17"/>
      <c r="M8" s="15"/>
    </row>
    <row r="9" spans="1:13" s="20" customFormat="1" ht="55.8" customHeight="1" outlineLevel="1" x14ac:dyDescent="0.25">
      <c r="B9" s="11" t="s">
        <v>15</v>
      </c>
      <c r="C9" s="44" t="str">
        <f>VLOOKUP($B9,PU!$B$3:$E$175,2,FALSE)</f>
        <v>UT</v>
      </c>
      <c r="D9" s="264" t="str">
        <f>VLOOKUP($B9,PU!$B$3:$E$175,3,FALSE)</f>
        <v>SUBMINISTRAMENT D'UNITAT DE PROCÉS PEL PUNT DE CONTROL, CONSISTENT EN UN PC DE TIPUS INDUSTRIAL, RUGORITZAT, AMB PROCESSADOR I7, CPU QUAD CORE, BIOS, SISTEMA OPERATIU, WATCHDOG, ALIMENTACIÓ 9‐48V, CAPACITAT EMMAGATZEMATGE 2 TB</v>
      </c>
      <c r="E9" s="44">
        <v>1</v>
      </c>
      <c r="F9" s="106">
        <f>VLOOKUP($B9,PU!$B$3:$E$175,4,FALSE)</f>
        <v>930.46</v>
      </c>
      <c r="G9" s="106"/>
      <c r="H9" s="106"/>
      <c r="I9" s="265">
        <f t="shared" ref="I9:I10" si="1">ROUND($E9*F9,2)</f>
        <v>930.46</v>
      </c>
      <c r="J9" s="18"/>
      <c r="K9" s="18"/>
      <c r="L9" s="19"/>
      <c r="M9" s="18"/>
    </row>
    <row r="10" spans="1:13" ht="27.6" outlineLevel="1" x14ac:dyDescent="0.25">
      <c r="B10" s="47" t="s">
        <v>16</v>
      </c>
      <c r="C10" s="21" t="str">
        <f>VLOOKUP($B10,PU!$B$3:$E$175,2,FALSE)</f>
        <v>UT</v>
      </c>
      <c r="D10" s="264" t="str">
        <f>VLOOKUP($B10,PU!$B$3:$E$175,3,FALSE)</f>
        <v>INSTAL∙LACIÓ, CONFIGURACIÓ I POSADA EN FUNCIONAMENT, D'UNITAT DE PROCÉS PEL PUNT DE CONTROL EN ARMARI PDC.</v>
      </c>
      <c r="E10" s="21">
        <v>1</v>
      </c>
      <c r="F10" s="76">
        <f>VLOOKUP($B10,PU!$B$3:$E$175,4,FALSE)</f>
        <v>160.12</v>
      </c>
      <c r="G10" s="76"/>
      <c r="H10" s="76"/>
      <c r="I10" s="224">
        <f t="shared" si="1"/>
        <v>160.12</v>
      </c>
      <c r="J10" s="15"/>
      <c r="K10" s="15"/>
      <c r="L10" s="17"/>
      <c r="M10" s="15"/>
    </row>
    <row r="11" spans="1:13" ht="41.4" outlineLevel="1" x14ac:dyDescent="0.25">
      <c r="B11" s="47" t="s">
        <v>18</v>
      </c>
      <c r="C11" s="21" t="str">
        <f>VLOOKUP($B11,PU!$B$3:$E$175,2,FALSE)</f>
        <v>UT</v>
      </c>
      <c r="D11" s="264" t="str">
        <f>VLOOKUP($B11,PU!$B$3:$E$175,3,FALSE)</f>
        <v>SUBMINISTRAMENT DE FONT D'ALIMENTACIÓ TIPUS INDUSTRIAL, PER MUNTATGE EN CARRIL DIN, PER ALIMENTAR FINS A 4 CÀMERES PUNT DE CONTROL.</v>
      </c>
      <c r="E11" s="21">
        <v>1</v>
      </c>
      <c r="F11" s="76">
        <f>VLOOKUP($B11,PU!$B$3:$E$175,4,FALSE)</f>
        <v>138.47999999999999</v>
      </c>
      <c r="G11" s="76"/>
      <c r="H11" s="76"/>
      <c r="I11" s="224">
        <f t="shared" si="0"/>
        <v>138.47999999999999</v>
      </c>
      <c r="J11" s="15"/>
      <c r="K11" s="15"/>
      <c r="L11" s="17"/>
      <c r="M11" s="15"/>
    </row>
    <row r="12" spans="1:13" ht="41.4" outlineLevel="1" x14ac:dyDescent="0.25">
      <c r="B12" s="47" t="s">
        <v>19</v>
      </c>
      <c r="C12" s="21" t="str">
        <f>VLOOKUP($B12,PU!$B$3:$E$175,2,FALSE)</f>
        <v>UT</v>
      </c>
      <c r="D12" s="264" t="str">
        <f>VLOOKUP($B12,PU!$B$3:$E$175,3,FALSE)</f>
        <v>INSTAL∙LACIÓ DE FONT D'ALIMENTACIÓ TIPUS INDUSTRIAL, PER MUNTATGE EN CARRIL DIN, PER ALIMENTAR FINS A 4 CÀMERES PUNT DE CONTROL.</v>
      </c>
      <c r="E12" s="21">
        <v>1</v>
      </c>
      <c r="F12" s="76">
        <f>VLOOKUP($B12,PU!$B$3:$E$175,4,FALSE)</f>
        <v>30.29</v>
      </c>
      <c r="G12" s="76"/>
      <c r="H12" s="76"/>
      <c r="I12" s="224">
        <f t="shared" si="0"/>
        <v>30.29</v>
      </c>
      <c r="J12" s="15"/>
      <c r="K12" s="15"/>
      <c r="L12" s="17"/>
      <c r="M12" s="15"/>
    </row>
    <row r="13" spans="1:13" ht="27.6" outlineLevel="1" x14ac:dyDescent="0.25">
      <c r="B13" s="47" t="s">
        <v>20</v>
      </c>
      <c r="C13" s="21" t="str">
        <f>VLOOKUP($B13,PU!$B$3:$E$175,2,FALSE)</f>
        <v>UT</v>
      </c>
      <c r="D13" s="264" t="str">
        <f>VLOOKUP($B13,PU!$B$3:$E$175,3,FALSE)</f>
        <v>SUBMINISTRAMENT DE FONT D'ALIMENTACIÓ TIPUS INDUSTRIAL, PER MUNTATGE EN CARRIL DIN, PER ALIMENTAR UNITAT DE PROCÈS (PC)</v>
      </c>
      <c r="E13" s="21">
        <v>1</v>
      </c>
      <c r="F13" s="76">
        <f>VLOOKUP($B13,PU!$B$3:$E$175,4,FALSE)</f>
        <v>46.74</v>
      </c>
      <c r="G13" s="76"/>
      <c r="H13" s="76"/>
      <c r="I13" s="224">
        <f t="shared" ref="I13:I14" si="2">ROUND($E13*F13,2)</f>
        <v>46.74</v>
      </c>
      <c r="J13" s="15"/>
      <c r="K13" s="15"/>
      <c r="L13" s="17"/>
      <c r="M13" s="15"/>
    </row>
    <row r="14" spans="1:13" ht="27.6" outlineLevel="1" x14ac:dyDescent="0.25">
      <c r="B14" s="47" t="s">
        <v>21</v>
      </c>
      <c r="C14" s="21" t="str">
        <f>VLOOKUP($B14,PU!$B$3:$E$175,2,FALSE)</f>
        <v>UT</v>
      </c>
      <c r="D14" s="264" t="str">
        <f>VLOOKUP($B14,PU!$B$3:$E$175,3,FALSE)</f>
        <v>INSTAL·LACIÓ DE FONT D'ALIMENTACIÓ TIPUS INDUSTRIAL, PER MUNTATGE EN CARRIL DIN, PER ALIMENTAR UNITAT DE PROCÈS (PC)</v>
      </c>
      <c r="E14" s="21">
        <v>1</v>
      </c>
      <c r="F14" s="76">
        <f>VLOOKUP($B14,PU!$B$3:$E$175,4,FALSE)</f>
        <v>12.12</v>
      </c>
      <c r="G14" s="76"/>
      <c r="H14" s="76"/>
      <c r="I14" s="224">
        <f t="shared" si="2"/>
        <v>12.12</v>
      </c>
      <c r="J14" s="15"/>
      <c r="K14" s="15"/>
      <c r="L14" s="17"/>
      <c r="M14" s="15"/>
    </row>
    <row r="15" spans="1:13" ht="69" outlineLevel="1" x14ac:dyDescent="0.25">
      <c r="B15" s="47" t="s">
        <v>52</v>
      </c>
      <c r="C15" s="21" t="str">
        <f>VLOOKUP($B15,PU!$B$3:$E$175,2,FALSE)</f>
        <v>UT</v>
      </c>
      <c r="D15" s="264" t="str">
        <f>VLOOKUP($B15,PU!$B$3:$E$175,3,FALSE)</f>
        <v xml:space="preserve">TREBALLS PER SUBSTITUIR I ADEQUAR COLUMNES SEMAFÒRIQUES EXISTENTS, A EFECTES DE PODER‐HI INSTAL∙LAR LES NOVES CÀMERES. INCLOU DESCONNEXIÓ, DESMUNTATGE DE SEMÀFORS, CABLEJATS, I POSTERIOR CABLEJAT, MUNTATGE I CONNEXIÓ DELS SEMÀFORS A  NOVA COLUMNA. </v>
      </c>
      <c r="E15" s="21">
        <v>1</v>
      </c>
      <c r="F15" s="76">
        <f>VLOOKUP($B15,PU!$B$3:$E$175,4,FALSE)</f>
        <v>367.85</v>
      </c>
      <c r="G15" s="76"/>
      <c r="H15" s="76"/>
      <c r="I15" s="224">
        <f t="shared" si="0"/>
        <v>367.85</v>
      </c>
      <c r="J15" s="15"/>
      <c r="K15" s="15"/>
      <c r="L15" s="17"/>
      <c r="M15" s="15"/>
    </row>
    <row r="16" spans="1:13" ht="41.4" outlineLevel="1" x14ac:dyDescent="0.25">
      <c r="B16" s="47" t="s">
        <v>55</v>
      </c>
      <c r="C16" s="21" t="str">
        <f>VLOOKUP($B16,PU!$B$3:$E$175,2,FALSE)</f>
        <v>UT</v>
      </c>
      <c r="D16" s="264" t="str">
        <f>VLOOKUP($B16,PU!$B$3:$E$175,3,FALSE)</f>
        <v>SUBMINISTRAMENT DE COLUMNA MODEL SEMÀFORS, METÀL·LICA DE 4 m ALÇADA LLIURE I 100 mm DE DIÀMETRE, AMB O SENSE PLETINA D'ANCORATGE INCLOSOS PERNS ANCORATGE O FIXACIONS.</v>
      </c>
      <c r="E16" s="21">
        <v>1</v>
      </c>
      <c r="F16" s="76">
        <f>VLOOKUP($B16,PU!$B$3:$E$175,4,FALSE)</f>
        <v>177.44</v>
      </c>
      <c r="G16" s="76"/>
      <c r="H16" s="76"/>
      <c r="I16" s="224">
        <f t="shared" si="0"/>
        <v>177.44</v>
      </c>
      <c r="J16" s="15"/>
      <c r="K16" s="15"/>
      <c r="L16" s="17"/>
      <c r="M16" s="15"/>
    </row>
    <row r="17" spans="2:17" ht="41.4" outlineLevel="1" x14ac:dyDescent="0.25">
      <c r="B17" s="47" t="s">
        <v>57</v>
      </c>
      <c r="C17" s="21" t="str">
        <f>VLOOKUP($B17,PU!$B$3:$E$175,2,FALSE)</f>
        <v>UT</v>
      </c>
      <c r="D17" s="264" t="str">
        <f>VLOOKUP($B17,PU!$B$3:$E$175,3,FALSE)</f>
        <v>INSTAL·LACIÓ DE COLUMNA MODEL SEMÀFORS, METÀL·LICA DE 4 m ALÇADA LLIURE I 100 mm DE DIÀMETRE, AMB O SENSE PLETINA D'ANCORATGE INCLOSOS PERNS ANCORATGE O FIXACIONS.</v>
      </c>
      <c r="E17" s="21">
        <v>1</v>
      </c>
      <c r="F17" s="76">
        <f>VLOOKUP($B17,PU!$B$3:$E$175,4,FALSE)</f>
        <v>73.569999999999993</v>
      </c>
      <c r="G17" s="76"/>
      <c r="H17" s="76"/>
      <c r="I17" s="224">
        <f t="shared" si="0"/>
        <v>73.569999999999993</v>
      </c>
      <c r="J17" s="15"/>
      <c r="K17" s="15"/>
      <c r="L17" s="17"/>
      <c r="M17" s="15"/>
    </row>
    <row r="18" spans="2:17" ht="41.4" outlineLevel="1" x14ac:dyDescent="0.25">
      <c r="B18" s="47" t="s">
        <v>59</v>
      </c>
      <c r="C18" s="21" t="str">
        <f>VLOOKUP($B18,PU!$B$3:$E$175,2,FALSE)</f>
        <v>UT</v>
      </c>
      <c r="D18" s="264" t="str">
        <f>VLOOKUP($B18,PU!$B$3:$E$175,3,FALSE)</f>
        <v xml:space="preserve">DESMUNTATGE DE COLUMNA DE SEMÀFORS, INCLÒS EL TRANSPORT A NOVA UBICACIÓ O MAGATZEM. INCLOSOS ELEMENTS SEMAFÒRICS I CABLEJATS. </v>
      </c>
      <c r="E18" s="21">
        <v>1</v>
      </c>
      <c r="F18" s="76">
        <f>VLOOKUP($B18,PU!$B$3:$E$175,4,FALSE)</f>
        <v>90.89</v>
      </c>
      <c r="G18" s="76"/>
      <c r="H18" s="76"/>
      <c r="I18" s="224">
        <f t="shared" si="0"/>
        <v>90.89</v>
      </c>
      <c r="J18" s="15"/>
      <c r="K18" s="15"/>
      <c r="L18" s="17"/>
      <c r="M18" s="15"/>
    </row>
    <row r="19" spans="2:17" ht="82.8" outlineLevel="1" x14ac:dyDescent="0.25">
      <c r="B19" s="47" t="s">
        <v>65</v>
      </c>
      <c r="C19" s="21" t="str">
        <f>VLOOKUP($B19,PU!$B$3:$E$175,2,FALSE)</f>
        <v>UT</v>
      </c>
      <c r="D19" s="264" t="str">
        <f>VLOOKUP($B19,PU!$B$3:$E$175,3,FALSE)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19" s="21">
        <v>1</v>
      </c>
      <c r="F19" s="76">
        <f>VLOOKUP($B19,PU!$B$3:$E$175,4,FALSE)</f>
        <v>419.79</v>
      </c>
      <c r="G19" s="76"/>
      <c r="H19" s="76"/>
      <c r="I19" s="224">
        <f t="shared" si="0"/>
        <v>419.79</v>
      </c>
      <c r="J19" s="15"/>
      <c r="K19" s="15"/>
      <c r="L19" s="17"/>
      <c r="M19" s="15"/>
    </row>
    <row r="20" spans="2:17" ht="69" outlineLevel="1" x14ac:dyDescent="0.25">
      <c r="B20" s="47" t="s">
        <v>67</v>
      </c>
      <c r="C20" s="21" t="str">
        <f>VLOOKUP($B20,PU!$B$3:$E$175,2,FALSE)</f>
        <v>UT</v>
      </c>
      <c r="D20" s="264" t="str">
        <f>VLOOKUP($B20,PU!$B$3:$E$175,3,FALSE)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20" s="21">
        <v>1</v>
      </c>
      <c r="F20" s="76">
        <f>VLOOKUP($B20,PU!$B$3:$E$175,4,FALSE)</f>
        <v>822.27</v>
      </c>
      <c r="G20" s="76"/>
      <c r="H20" s="76"/>
      <c r="I20" s="224">
        <f t="shared" si="0"/>
        <v>822.27</v>
      </c>
      <c r="J20" s="15"/>
      <c r="K20" s="17"/>
      <c r="L20" s="17"/>
      <c r="M20" s="15"/>
    </row>
    <row r="21" spans="2:17" ht="96" customHeight="1" outlineLevel="1" x14ac:dyDescent="0.25">
      <c r="B21" s="47" t="s">
        <v>69</v>
      </c>
      <c r="C21" s="21" t="str">
        <f>VLOOKUP($B21,PU!$B$3:$E$175,2,FALSE)</f>
        <v>UT</v>
      </c>
      <c r="D21" s="264" t="str">
        <f>VLOOKUP($B21,PU!$B$3:$E$175,3,FALSE)</f>
        <v>PRECINTAT DE CÀMERES I DEL PC DE CONTROL DEL PUNT DE CONTROL. INCLOU TOTS ELS MATERIALS (PRECINTES), MITJANS I RECURSOS NECESSARIS. PREU PER PUNT DE CONTROL.</v>
      </c>
      <c r="E21" s="21">
        <v>1</v>
      </c>
      <c r="F21" s="76">
        <f>VLOOKUP($B21,PU!$B$3:$E$175,4,FALSE)</f>
        <v>259.66000000000003</v>
      </c>
      <c r="G21" s="76"/>
      <c r="H21" s="76"/>
      <c r="I21" s="224">
        <f t="shared" si="0"/>
        <v>259.66000000000003</v>
      </c>
      <c r="J21" s="15"/>
      <c r="K21" s="15"/>
      <c r="L21" s="17"/>
      <c r="M21" s="15"/>
    </row>
    <row r="22" spans="2:17" ht="15.6" outlineLevel="1" x14ac:dyDescent="0.3">
      <c r="B22" s="329" t="s">
        <v>206</v>
      </c>
      <c r="C22" s="329"/>
      <c r="D22" s="329"/>
      <c r="E22" s="329"/>
      <c r="F22" s="329"/>
      <c r="G22" s="329"/>
      <c r="H22" s="329"/>
      <c r="I22" s="261">
        <f>SUM(I7:I21)</f>
        <v>10241.99</v>
      </c>
      <c r="J22" s="22"/>
      <c r="K22" s="23"/>
      <c r="L22" s="24"/>
      <c r="M22" s="25"/>
      <c r="N22" s="26"/>
    </row>
    <row r="23" spans="2:17" ht="15.6" outlineLevel="1" x14ac:dyDescent="0.3">
      <c r="B23" s="290"/>
      <c r="C23" s="290"/>
      <c r="D23" s="290"/>
      <c r="E23" s="290"/>
      <c r="F23" s="290"/>
      <c r="G23" s="290"/>
      <c r="H23" s="290"/>
      <c r="I23" s="290"/>
      <c r="J23" s="22"/>
      <c r="K23" s="23"/>
      <c r="L23" s="24"/>
      <c r="M23" s="25"/>
      <c r="N23" s="26"/>
    </row>
    <row r="24" spans="2:17" ht="15" customHeight="1" outlineLevel="1" x14ac:dyDescent="0.3">
      <c r="B24" s="324" t="str">
        <f>PU!B41</f>
        <v>OBRA CIVIL</v>
      </c>
      <c r="C24" s="325"/>
      <c r="D24" s="325"/>
      <c r="E24" s="325"/>
      <c r="F24" s="325"/>
      <c r="G24" s="325"/>
      <c r="H24" s="325"/>
      <c r="I24" s="325"/>
      <c r="J24" s="14"/>
      <c r="K24" s="27"/>
      <c r="L24" s="28"/>
    </row>
    <row r="25" spans="2:17" ht="69" outlineLevel="1" x14ac:dyDescent="0.3">
      <c r="B25" s="47" t="s">
        <v>123</v>
      </c>
      <c r="C25" s="21" t="str">
        <f>VLOOKUP($B25,PU!$B$3:$E$175,2,FALSE)</f>
        <v>UT</v>
      </c>
      <c r="D25" s="217" t="str">
        <f>VLOOKUP($B25,PU!$B$3:$E$175,3,FALSE)</f>
        <v>FONAMENT DE FORMIGÓ PER A COLUMNA DE 4 METRES, AMB DOSIFICACIÓ DE 250 KG/m3, MITJANÇANT UN DAU DE 50 cm. DE COSTAT I 60 cm. DE PROFUNDITAT, INCLÒS COLZE DE CONNEXIÓ AMB TUBULAR. INCLOU DEMOLICIÓ PAVIMENT, EXCAVACIÓ I POSTERIOR REPOSICIÓ. TOTALMENT EXECUTAT.</v>
      </c>
      <c r="E25" s="260">
        <v>1</v>
      </c>
      <c r="F25" s="107">
        <f>VLOOKUP($B25,PU!$B$3:$E$175,4,FALSE)</f>
        <v>95.21</v>
      </c>
      <c r="G25" s="107"/>
      <c r="H25" s="107"/>
      <c r="I25" s="224">
        <f t="shared" ref="I25:I31" si="3">ROUND($E25*F25,2)</f>
        <v>95.21</v>
      </c>
      <c r="J25" s="15"/>
      <c r="K25" s="15"/>
      <c r="L25" s="15"/>
      <c r="M25" s="15"/>
      <c r="N25" s="15"/>
      <c r="O25" s="15"/>
      <c r="P25" s="15"/>
      <c r="Q25" s="15"/>
    </row>
    <row r="26" spans="2:17" ht="27.6" customHeight="1" outlineLevel="1" x14ac:dyDescent="0.3">
      <c r="B26" s="47" t="s">
        <v>139</v>
      </c>
      <c r="C26" s="21" t="str">
        <f>VLOOKUP($B26,PU!$B$3:$E$175,2,FALSE)</f>
        <v>UT</v>
      </c>
      <c r="D26" s="217" t="str">
        <f>VLOOKUP($B26,PU!$B$3:$E$175,3,FALSE)</f>
        <v>REPARACIÓ D'ESTRUCTURA INTERIOR DE PERICÓ EXISTENT DE 60 x 60 cm, AMB ADEQUACIÓ DE PARETS I LLISCAT. TOTALMENT EXECUTAT.</v>
      </c>
      <c r="E26" s="260">
        <v>1</v>
      </c>
      <c r="F26" s="107">
        <f>VLOOKUP($B26,PU!$B$3:$E$175,4,FALSE)</f>
        <v>70.98</v>
      </c>
      <c r="G26" s="107"/>
      <c r="H26" s="107"/>
      <c r="I26" s="224">
        <f t="shared" si="3"/>
        <v>70.98</v>
      </c>
      <c r="J26" s="15"/>
      <c r="K26" s="15"/>
      <c r="L26" s="15"/>
      <c r="M26" s="15"/>
      <c r="N26" s="15"/>
      <c r="O26" s="15"/>
      <c r="P26" s="15"/>
      <c r="Q26" s="15"/>
    </row>
    <row r="27" spans="2:17" ht="27.6" outlineLevel="1" x14ac:dyDescent="0.3">
      <c r="B27" s="47" t="s">
        <v>149</v>
      </c>
      <c r="C27" s="21" t="str">
        <f>VLOOKUP($B27,PU!$B$3:$E$175,2,FALSE)</f>
        <v>UT</v>
      </c>
      <c r="D27" s="217" t="str">
        <f>VLOOKUP($B27,PU!$B$3:$E$175,3,FALSE)</f>
        <v>INTERCEPTAR CANALITZACIÓ EXISTENT / EMBOCADURA PERICÓ EXISTENT.</v>
      </c>
      <c r="E27" s="260">
        <v>1</v>
      </c>
      <c r="F27" s="107">
        <f>VLOOKUP($B27,PU!$B$3:$E$175,4,FALSE)</f>
        <v>160.12</v>
      </c>
      <c r="G27" s="107"/>
      <c r="H27" s="107"/>
      <c r="I27" s="224">
        <f t="shared" si="3"/>
        <v>160.12</v>
      </c>
      <c r="J27" s="15"/>
      <c r="K27" s="15"/>
      <c r="L27" s="15"/>
      <c r="M27" s="15"/>
      <c r="N27" s="15"/>
      <c r="O27" s="15"/>
      <c r="P27" s="15"/>
      <c r="Q27" s="15"/>
    </row>
    <row r="28" spans="2:17" ht="27.6" outlineLevel="1" x14ac:dyDescent="0.3">
      <c r="B28" s="47" t="s">
        <v>151</v>
      </c>
      <c r="C28" s="21" t="str">
        <f>VLOOKUP($B28,PU!$B$3:$E$175,2,FALSE)</f>
        <v>ML</v>
      </c>
      <c r="D28" s="217" t="str">
        <f>VLOOKUP($B28,PU!$B$3:$E$175,3,FALSE)</f>
        <v>COMPROVACIÓ I MANDRINATGE DE CANALITZACIÓ EXISTENT DEIXANT PASSAT FIL GUIA.</v>
      </c>
      <c r="E28" s="260">
        <v>40</v>
      </c>
      <c r="F28" s="107">
        <f>VLOOKUP($B28,PU!$B$3:$E$175,4,FALSE)</f>
        <v>2.16</v>
      </c>
      <c r="G28" s="107"/>
      <c r="H28" s="107"/>
      <c r="I28" s="224">
        <f t="shared" si="3"/>
        <v>86.4</v>
      </c>
      <c r="J28" s="15"/>
      <c r="K28" s="15"/>
      <c r="L28" s="15"/>
      <c r="M28" s="15"/>
      <c r="N28" s="15"/>
      <c r="O28" s="15"/>
      <c r="P28" s="15"/>
      <c r="Q28" s="15"/>
    </row>
    <row r="29" spans="2:17" ht="110.4" outlineLevel="1" x14ac:dyDescent="0.3">
      <c r="B29" s="47" t="s">
        <v>162</v>
      </c>
      <c r="C29" s="21" t="str">
        <f>VLOOKUP($B29,PU!$B$3:$E$175,2,FALSE)</f>
        <v>ML</v>
      </c>
      <c r="D29" s="217" t="str">
        <f>VLOOKUP($B29,PU!$B$3:$E$175,3,FALSE)</f>
        <v>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v>
      </c>
      <c r="E29" s="260">
        <v>2</v>
      </c>
      <c r="F29" s="107">
        <f>VLOOKUP($B29,PU!$B$3:$E$175,4,FALSE)</f>
        <v>134.16</v>
      </c>
      <c r="G29" s="107"/>
      <c r="H29" s="107"/>
      <c r="I29" s="224">
        <f t="shared" si="3"/>
        <v>268.32</v>
      </c>
      <c r="J29" s="15"/>
      <c r="K29" s="15"/>
      <c r="L29" s="15"/>
      <c r="M29" s="15"/>
      <c r="N29" s="15"/>
      <c r="O29" s="15"/>
      <c r="P29" s="15"/>
      <c r="Q29" s="15"/>
    </row>
    <row r="30" spans="2:17" outlineLevel="1" x14ac:dyDescent="0.3">
      <c r="B30" s="47" t="s">
        <v>244</v>
      </c>
      <c r="C30" s="21" t="str">
        <f>VLOOKUP($B30,PU!$B$3:$E$175,2,FALSE)</f>
        <v>UT</v>
      </c>
      <c r="D30" s="217" t="str">
        <f>VLOOKUP($B30,PU!$B$3:$E$175,3,FALSE)</f>
        <v>OBTURACIÓ DE TUBULAR AMB CABLES EXISTENTS.</v>
      </c>
      <c r="E30" s="260">
        <v>6</v>
      </c>
      <c r="F30" s="107">
        <f>VLOOKUP($B30,PU!$B$3:$E$175,4,FALSE)</f>
        <v>2.6</v>
      </c>
      <c r="G30" s="107"/>
      <c r="H30" s="107"/>
      <c r="I30" s="224">
        <f t="shared" ref="I30" si="4">ROUND($E30*F30,2)</f>
        <v>15.6</v>
      </c>
      <c r="J30" s="15"/>
      <c r="K30" s="15"/>
      <c r="L30" s="15"/>
      <c r="M30" s="15"/>
      <c r="N30" s="15"/>
      <c r="O30" s="15"/>
      <c r="P30" s="15"/>
      <c r="Q30" s="15"/>
    </row>
    <row r="31" spans="2:17" ht="69" outlineLevel="1" x14ac:dyDescent="0.3">
      <c r="B31" s="47" t="s">
        <v>171</v>
      </c>
      <c r="C31" s="21" t="str">
        <f>VLOOKUP($B31,PU!$B$3:$E$175,2,FALSE)</f>
        <v>UT</v>
      </c>
      <c r="D31" s="217" t="str">
        <f>VLOOKUP($B31,PU!$B$3:$E$175,3,FALSE)</f>
        <v>SENYALITZACIÓ OBRES, ZONES D'ABASSEGAMENT DE MATERIALS, MAQUINÀRIA, TALLS DE CARRIL I SIMILARS, NECESSARIS PER A L'EXECUCIÓ DE L'OBRA CIVIL A FER EN EL PUNT DE CONTROL. INCLOU TRAMITACIÓ PERMISOS I GESTIONS DAVANT ORGANISMES I ADMINISTRACIONS.</v>
      </c>
      <c r="E31" s="260">
        <v>1</v>
      </c>
      <c r="F31" s="107">
        <f>VLOOKUP($B31,PU!$B$3:$E$175,4,FALSE)</f>
        <v>389.49</v>
      </c>
      <c r="G31" s="107"/>
      <c r="H31" s="107"/>
      <c r="I31" s="224">
        <f t="shared" si="3"/>
        <v>389.49</v>
      </c>
      <c r="J31" s="15"/>
      <c r="K31" s="15"/>
      <c r="L31" s="15"/>
      <c r="M31" s="15"/>
      <c r="N31" s="15"/>
      <c r="O31" s="15"/>
      <c r="P31" s="15"/>
      <c r="Q31" s="15"/>
    </row>
    <row r="32" spans="2:17" ht="15.6" outlineLevel="1" x14ac:dyDescent="0.3">
      <c r="B32" s="323" t="s">
        <v>207</v>
      </c>
      <c r="C32" s="323"/>
      <c r="D32" s="323"/>
      <c r="E32" s="323"/>
      <c r="F32" s="323"/>
      <c r="G32" s="323"/>
      <c r="H32" s="323"/>
      <c r="I32" s="261">
        <f>SUM(I25:I31)</f>
        <v>1086.1199999999999</v>
      </c>
      <c r="J32" s="22"/>
      <c r="K32" s="23"/>
      <c r="L32" s="24"/>
      <c r="M32" s="25"/>
    </row>
    <row r="33" spans="2:14" ht="15.6" outlineLevel="1" x14ac:dyDescent="0.3">
      <c r="B33" s="290"/>
      <c r="C33" s="290"/>
      <c r="D33" s="290"/>
      <c r="E33" s="290"/>
      <c r="F33" s="290"/>
      <c r="G33" s="290"/>
      <c r="H33" s="290"/>
      <c r="I33" s="290"/>
      <c r="J33" s="22"/>
      <c r="K33" s="23"/>
      <c r="L33" s="24"/>
      <c r="M33" s="25"/>
      <c r="N33" s="26"/>
    </row>
    <row r="34" spans="2:14" ht="15" customHeight="1" outlineLevel="1" x14ac:dyDescent="0.3">
      <c r="B34" s="324" t="str">
        <f>PU!B73</f>
        <v>INSTAL·LACIÓ ELÈCTRICA</v>
      </c>
      <c r="C34" s="325"/>
      <c r="D34" s="325"/>
      <c r="E34" s="325"/>
      <c r="F34" s="325"/>
      <c r="G34" s="325"/>
      <c r="H34" s="325"/>
      <c r="I34" s="325"/>
      <c r="J34" s="14"/>
      <c r="K34" s="27"/>
      <c r="L34" s="28"/>
      <c r="M34" s="14"/>
    </row>
    <row r="35" spans="2:14" ht="55.2" outlineLevel="1" x14ac:dyDescent="0.3">
      <c r="B35" s="29" t="str">
        <f>PU!B85</f>
        <v>I-012</v>
      </c>
      <c r="C35" s="29" t="str">
        <f>VLOOKUP($B35,PU!$B$3:$E$175,2,FALSE)</f>
        <v>UT</v>
      </c>
      <c r="D35" s="217" t="str">
        <f>VLOOKUP($B35,PU!$B$3:$E$175,3,FALSE)</f>
        <v>REALITZACIÓ D'UNA SORTIDA ELÈCTRICA, EN QUADRE ELÈCTRIC EXISTENT, CONSISTENT EN PROTECCIÓ MAGNETOTÈRMICA 6A 2P I TREBALLS DE CONNEXIÓ NECESSARIS, PER L'ALIMENTACIÓ D'UN CONJUNT DE CÀMERA.</v>
      </c>
      <c r="E35" s="260">
        <v>1</v>
      </c>
      <c r="F35" s="107">
        <f>VLOOKUP($B35,PU!$B$3:$E$175,4,FALSE)</f>
        <v>43.78</v>
      </c>
      <c r="G35" s="107"/>
      <c r="H35" s="107"/>
      <c r="I35" s="224">
        <f t="shared" ref="I35" si="5">ROUND($E35*F35,2)</f>
        <v>43.78</v>
      </c>
      <c r="J35" s="15"/>
      <c r="K35" s="15"/>
      <c r="L35" s="15"/>
      <c r="M35" s="15"/>
    </row>
    <row r="36" spans="2:14" ht="15.6" x14ac:dyDescent="0.3">
      <c r="B36" s="323" t="s">
        <v>208</v>
      </c>
      <c r="C36" s="323"/>
      <c r="D36" s="323"/>
      <c r="E36" s="323"/>
      <c r="F36" s="323"/>
      <c r="G36" s="323"/>
      <c r="H36" s="323"/>
      <c r="I36" s="261">
        <f>SUM(I35:I35)</f>
        <v>43.78</v>
      </c>
      <c r="J36" s="22"/>
      <c r="K36" s="23"/>
      <c r="L36" s="24"/>
      <c r="M36" s="25"/>
    </row>
    <row r="37" spans="2:14" ht="15" customHeight="1" x14ac:dyDescent="0.3">
      <c r="B37" s="338"/>
      <c r="C37" s="338"/>
      <c r="D37" s="338"/>
      <c r="E37" s="338"/>
      <c r="F37" s="338"/>
      <c r="G37" s="338"/>
      <c r="H37" s="338"/>
      <c r="I37" s="338"/>
      <c r="J37" s="22"/>
      <c r="K37" s="23"/>
      <c r="L37" s="24"/>
      <c r="M37" s="25"/>
    </row>
    <row r="38" spans="2:14" ht="15" customHeight="1" outlineLevel="1" x14ac:dyDescent="0.3">
      <c r="B38" s="324" t="str">
        <f>PU!B92</f>
        <v>SENYALITZACIÓ</v>
      </c>
      <c r="C38" s="325"/>
      <c r="D38" s="325"/>
      <c r="E38" s="325"/>
      <c r="F38" s="325"/>
      <c r="G38" s="325"/>
      <c r="H38" s="325"/>
      <c r="I38" s="325"/>
      <c r="J38" s="14"/>
      <c r="K38" s="27"/>
      <c r="L38" s="28"/>
      <c r="M38" s="14"/>
    </row>
    <row r="39" spans="2:14" ht="82.8" outlineLevel="1" x14ac:dyDescent="0.3">
      <c r="B39" s="29" t="s">
        <v>178</v>
      </c>
      <c r="C39" s="29" t="str">
        <f>VLOOKUP($B39,PU!$B$3:$E$175,2,FALSE)</f>
        <v>UT</v>
      </c>
      <c r="D39" s="242" t="str">
        <f>VLOOKUP($B39,PU!$B$3:$E$175,3,FALSE)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39" s="47">
        <v>1</v>
      </c>
      <c r="F39" s="107">
        <f>VLOOKUP($B39,PU!$B$3:$E$175,4,FALSE)</f>
        <v>90.42</v>
      </c>
      <c r="G39" s="107"/>
      <c r="H39" s="107"/>
      <c r="I39" s="224">
        <f t="shared" ref="I39:I40" si="6">ROUND($E39*F39,2)</f>
        <v>90.42</v>
      </c>
      <c r="J39" s="15"/>
      <c r="K39" s="15"/>
      <c r="L39" s="15"/>
      <c r="M39" s="15"/>
    </row>
    <row r="40" spans="2:14" ht="82.8" x14ac:dyDescent="0.3">
      <c r="B40" s="29" t="s">
        <v>181</v>
      </c>
      <c r="C40" s="29" t="str">
        <f>VLOOKUP($B40,PU!$B$3:$E$175,2,FALSE)</f>
        <v>UT</v>
      </c>
      <c r="D40" s="242" t="str">
        <f>VLOOKUP($B40,PU!$B$3:$E$175,3,FALSE)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40" s="47">
        <v>1</v>
      </c>
      <c r="F40" s="107">
        <f>VLOOKUP($B40,PU!$B$3:$E$175,4,FALSE)</f>
        <v>107.23</v>
      </c>
      <c r="G40" s="107"/>
      <c r="H40" s="107"/>
      <c r="I40" s="224">
        <f t="shared" si="6"/>
        <v>107.23</v>
      </c>
      <c r="J40" s="15"/>
      <c r="K40" s="15"/>
      <c r="L40" s="15"/>
      <c r="M40" s="15"/>
    </row>
    <row r="41" spans="2:14" x14ac:dyDescent="0.3">
      <c r="B41" s="29" t="s">
        <v>184</v>
      </c>
      <c r="C41" s="29" t="str">
        <f>VLOOKUP($B41,PU!$B$3:$E$175,2,FALSE)</f>
        <v>UT</v>
      </c>
      <c r="D41" s="242" t="str">
        <f>VLOOKUP($B41,PU!$B$3:$E$175,3,FALSE)</f>
        <v>INSTAL·LACIÓ DE SENYAL VERTICAL.</v>
      </c>
      <c r="E41" s="47">
        <v>2</v>
      </c>
      <c r="F41" s="107">
        <f>VLOOKUP($B41,PU!$B$3:$E$175,4,FALSE)</f>
        <v>38.950000000000003</v>
      </c>
      <c r="G41" s="107"/>
      <c r="H41" s="107"/>
      <c r="I41" s="224">
        <f t="shared" ref="I41" si="7">ROUND($E41*F41,2)</f>
        <v>77.900000000000006</v>
      </c>
      <c r="J41" s="15"/>
      <c r="K41" s="15"/>
      <c r="L41" s="15"/>
      <c r="M41" s="15"/>
    </row>
    <row r="42" spans="2:14" ht="15.6" outlineLevel="1" x14ac:dyDescent="0.3">
      <c r="B42" s="323" t="s">
        <v>209</v>
      </c>
      <c r="C42" s="323"/>
      <c r="D42" s="323"/>
      <c r="E42" s="323"/>
      <c r="F42" s="323"/>
      <c r="G42" s="323"/>
      <c r="H42" s="323"/>
      <c r="I42" s="261">
        <f>SUM(I39:I41)</f>
        <v>275.55</v>
      </c>
      <c r="J42" s="22"/>
      <c r="K42" s="23"/>
      <c r="L42" s="24"/>
      <c r="M42" s="25"/>
    </row>
    <row r="43" spans="2:14" ht="15" customHeight="1" outlineLevel="1" x14ac:dyDescent="0.3">
      <c r="B43" s="291"/>
      <c r="C43" s="291"/>
      <c r="D43" s="291"/>
      <c r="E43" s="291"/>
      <c r="F43" s="291"/>
      <c r="G43" s="291"/>
      <c r="H43" s="291"/>
      <c r="I43" s="291"/>
      <c r="J43" s="22"/>
      <c r="K43" s="23"/>
      <c r="L43" s="24"/>
      <c r="M43" s="25"/>
    </row>
    <row r="44" spans="2:14" ht="15" customHeight="1" outlineLevel="1" x14ac:dyDescent="0.3">
      <c r="B44" s="324" t="str">
        <f>PU!B105</f>
        <v>COMUNICACIONS</v>
      </c>
      <c r="C44" s="325"/>
      <c r="D44" s="325"/>
      <c r="E44" s="325"/>
      <c r="F44" s="325"/>
      <c r="G44" s="325"/>
      <c r="H44" s="325"/>
      <c r="I44" s="325"/>
      <c r="J44" s="14"/>
      <c r="K44" s="27"/>
      <c r="L44" s="28"/>
      <c r="M44" s="14"/>
    </row>
    <row r="45" spans="2:14" ht="14.4" customHeight="1" outlineLevel="1" x14ac:dyDescent="0.3">
      <c r="B45" s="29" t="s">
        <v>79</v>
      </c>
      <c r="C45" s="29" t="str">
        <f>VLOOKUP($B45,PU!$B$3:$E$175,2,FALSE)</f>
        <v>ML</v>
      </c>
      <c r="D45" s="262" t="str">
        <f>VLOOKUP($B45,PU!$B$3:$E$175,3,FALSE)</f>
        <v xml:space="preserve">SUBMINISTRAMENT I INSTAL·LACIÓ DE CABLATGE ESTRUCTURAT UTP CAT 6A PER EXTERIORS, INCLÚS CONNECTORS I CERTIFICACIÓ DEL PUNTS. </v>
      </c>
      <c r="E45" s="260">
        <v>15</v>
      </c>
      <c r="F45" s="107">
        <f>VLOOKUP($B45,PU!$B$3:$E$175,4,FALSE)</f>
        <v>1.82</v>
      </c>
      <c r="G45" s="107"/>
      <c r="H45" s="107"/>
      <c r="I45" s="224">
        <f t="shared" ref="I45" si="8">ROUND($E45*F45,2)</f>
        <v>27.3</v>
      </c>
      <c r="J45" s="15"/>
      <c r="K45" s="15"/>
      <c r="L45" s="15"/>
      <c r="M45" s="15"/>
    </row>
    <row r="46" spans="2:14" ht="41.4" outlineLevel="1" x14ac:dyDescent="0.3">
      <c r="B46" s="29" t="s">
        <v>291</v>
      </c>
      <c r="C46" s="29" t="str">
        <f>VLOOKUP($B46,PU!$B$3:$E$175,2,FALSE)</f>
        <v>PAJ</v>
      </c>
      <c r="D46" s="262" t="str">
        <f>VLOOKUP($B46,PU!$B$3:$E$175,3,FALSE)</f>
        <v xml:space="preserve">TREBALLS INTEGRACIÓ EN PDC EXISTENT PDC-4: FUSTERIA, ASSIGNACIÓ D'IPS ADICIONALS, A UN PDC EXISTENT, INTEGRACIÓ A LA XARXA I ALTA I BASES DE DADES DE L'AJUNTAMENT. </v>
      </c>
      <c r="E46" s="260">
        <v>1</v>
      </c>
      <c r="F46" s="107">
        <f>VLOOKUP($B46,PU!$B$3:$E$175,4,FALSE)</f>
        <v>1079.17</v>
      </c>
      <c r="G46" s="107"/>
      <c r="H46" s="107"/>
      <c r="I46" s="224">
        <f t="shared" ref="I46" si="9">ROUND($E46*F46,2)</f>
        <v>1079.17</v>
      </c>
      <c r="J46" s="15"/>
      <c r="K46" s="15"/>
      <c r="L46" s="15"/>
      <c r="M46" s="15"/>
    </row>
    <row r="47" spans="2:14" ht="16.2" outlineLevel="1" thickBot="1" x14ac:dyDescent="0.35">
      <c r="B47" s="326" t="s">
        <v>210</v>
      </c>
      <c r="C47" s="326"/>
      <c r="D47" s="326"/>
      <c r="E47" s="326"/>
      <c r="F47" s="326"/>
      <c r="G47" s="326"/>
      <c r="H47" s="300"/>
      <c r="I47" s="251">
        <f>SUM(I45:I46)</f>
        <v>1106.47</v>
      </c>
      <c r="J47" s="22"/>
      <c r="K47" s="23"/>
      <c r="L47" s="24"/>
      <c r="M47" s="25"/>
    </row>
    <row r="48" spans="2:14" ht="15.6" outlineLevel="1" x14ac:dyDescent="0.3">
      <c r="B48" s="327" t="s">
        <v>211</v>
      </c>
      <c r="C48" s="327"/>
      <c r="D48" s="327"/>
      <c r="E48" s="327"/>
      <c r="F48" s="327"/>
      <c r="G48" s="327"/>
      <c r="H48" s="328"/>
      <c r="I48" s="263">
        <f>I22+I32+I36+I42+I47</f>
        <v>12753.91</v>
      </c>
      <c r="J48" s="14"/>
      <c r="K48" s="31"/>
      <c r="L48" s="28"/>
      <c r="M48" s="14"/>
    </row>
    <row r="49" spans="2:14" outlineLevel="1" x14ac:dyDescent="0.3">
      <c r="B49" s="292"/>
      <c r="C49" s="292"/>
      <c r="D49" s="292"/>
      <c r="E49" s="292"/>
      <c r="F49" s="292"/>
      <c r="G49" s="292"/>
      <c r="H49" s="292"/>
      <c r="I49" s="292"/>
      <c r="J49" s="15"/>
      <c r="K49" s="15"/>
      <c r="L49" s="15"/>
      <c r="M49" s="15"/>
    </row>
    <row r="50" spans="2:14" ht="14.4" outlineLevel="1" thickBot="1" x14ac:dyDescent="0.35">
      <c r="B50" s="292"/>
      <c r="C50" s="292"/>
      <c r="D50" s="292"/>
      <c r="E50" s="292"/>
      <c r="F50" s="292"/>
      <c r="G50" s="292"/>
      <c r="H50" s="292"/>
      <c r="I50" s="292"/>
      <c r="J50" s="15"/>
      <c r="K50" s="15"/>
      <c r="L50" s="15"/>
      <c r="M50" s="15"/>
    </row>
    <row r="51" spans="2:14" ht="15.45" customHeight="1" thickBot="1" x14ac:dyDescent="0.35">
      <c r="B51" s="292"/>
      <c r="C51" s="293"/>
      <c r="D51" s="304" t="s">
        <v>201</v>
      </c>
      <c r="E51" s="305"/>
      <c r="F51" s="305"/>
      <c r="G51" s="305"/>
      <c r="H51" s="305"/>
      <c r="I51" s="306"/>
      <c r="J51" s="15"/>
      <c r="K51" s="15"/>
      <c r="L51" s="15"/>
      <c r="M51" s="15"/>
    </row>
    <row r="52" spans="2:14" ht="14.4" customHeight="1" x14ac:dyDescent="0.3">
      <c r="B52" s="292"/>
      <c r="C52" s="293"/>
      <c r="D52" s="330" t="str">
        <f>B6</f>
        <v>EQUIPAMENT PUNT DE CONTROL</v>
      </c>
      <c r="E52" s="331"/>
      <c r="F52" s="331"/>
      <c r="G52" s="111"/>
      <c r="H52" s="111"/>
      <c r="I52" s="112">
        <f>I22</f>
        <v>10241.99</v>
      </c>
      <c r="J52" s="15"/>
      <c r="K52" s="15"/>
      <c r="L52" s="15"/>
      <c r="M52" s="15"/>
    </row>
    <row r="53" spans="2:14" ht="14.4" customHeight="1" outlineLevel="1" x14ac:dyDescent="0.3">
      <c r="B53" s="292"/>
      <c r="C53" s="293"/>
      <c r="D53" s="332" t="str">
        <f>B24</f>
        <v>OBRA CIVIL</v>
      </c>
      <c r="E53" s="333"/>
      <c r="F53" s="333"/>
      <c r="G53" s="113"/>
      <c r="H53" s="113"/>
      <c r="I53" s="114">
        <f>I32</f>
        <v>1086.1199999999999</v>
      </c>
      <c r="J53" s="15"/>
      <c r="K53" s="15"/>
      <c r="L53" s="15"/>
      <c r="M53" s="15"/>
    </row>
    <row r="54" spans="2:14" ht="14.4" customHeight="1" outlineLevel="1" x14ac:dyDescent="0.3">
      <c r="B54" s="292"/>
      <c r="C54" s="293"/>
      <c r="D54" s="334" t="str">
        <f>B34</f>
        <v>INSTAL·LACIÓ ELÈCTRICA</v>
      </c>
      <c r="E54" s="335"/>
      <c r="F54" s="335"/>
      <c r="G54" s="115"/>
      <c r="H54" s="115"/>
      <c r="I54" s="116">
        <f>I36</f>
        <v>43.78</v>
      </c>
      <c r="J54" s="15"/>
      <c r="K54" s="15"/>
      <c r="L54" s="15"/>
      <c r="M54" s="15"/>
    </row>
    <row r="55" spans="2:14" ht="14.4" customHeight="1" outlineLevel="1" x14ac:dyDescent="0.3">
      <c r="B55" s="292"/>
      <c r="C55" s="293"/>
      <c r="D55" s="332" t="str">
        <f>B38</f>
        <v>SENYALITZACIÓ</v>
      </c>
      <c r="E55" s="333"/>
      <c r="F55" s="333"/>
      <c r="G55" s="113"/>
      <c r="H55" s="113"/>
      <c r="I55" s="114">
        <f>I42</f>
        <v>275.55</v>
      </c>
      <c r="J55" s="15"/>
      <c r="K55" s="15"/>
      <c r="L55" s="15"/>
      <c r="M55" s="15"/>
    </row>
    <row r="56" spans="2:14" ht="15" customHeight="1" outlineLevel="1" thickBot="1" x14ac:dyDescent="0.35">
      <c r="B56" s="292"/>
      <c r="C56" s="293"/>
      <c r="D56" s="336" t="s">
        <v>195</v>
      </c>
      <c r="E56" s="337"/>
      <c r="F56" s="337"/>
      <c r="G56" s="117"/>
      <c r="H56" s="117"/>
      <c r="I56" s="118">
        <f>I47</f>
        <v>1106.47</v>
      </c>
      <c r="J56" s="15"/>
      <c r="K56" s="15"/>
      <c r="L56" s="15"/>
      <c r="M56" s="15"/>
    </row>
    <row r="57" spans="2:14" ht="16.8" outlineLevel="1" thickTop="1" thickBot="1" x14ac:dyDescent="0.35">
      <c r="B57" s="292"/>
      <c r="C57" s="293"/>
      <c r="D57" s="287" t="s">
        <v>196</v>
      </c>
      <c r="E57" s="288"/>
      <c r="F57" s="288"/>
      <c r="G57" s="119"/>
      <c r="H57" s="119"/>
      <c r="I57" s="120">
        <f>SUM(I52:I56)</f>
        <v>12753.91</v>
      </c>
      <c r="J57" s="22"/>
      <c r="K57" s="23"/>
      <c r="L57" s="24"/>
      <c r="M57" s="25"/>
      <c r="N57" s="26"/>
    </row>
    <row r="58" spans="2:14" outlineLevel="1" x14ac:dyDescent="0.3">
      <c r="E58" s="33"/>
      <c r="J58" s="14"/>
      <c r="K58" s="31"/>
      <c r="L58" s="28"/>
      <c r="M58" s="14"/>
    </row>
    <row r="59" spans="2:14" outlineLevel="1" x14ac:dyDescent="0.3">
      <c r="E59" s="33"/>
    </row>
    <row r="60" spans="2:14" outlineLevel="1" x14ac:dyDescent="0.3">
      <c r="E60" s="33"/>
    </row>
    <row r="61" spans="2:14" outlineLevel="1" x14ac:dyDescent="0.3">
      <c r="E61" s="33"/>
    </row>
    <row r="62" spans="2:14" ht="15.75" hidden="1" customHeight="1" thickTop="1" x14ac:dyDescent="0.3">
      <c r="E62" s="33"/>
    </row>
    <row r="63" spans="2:14" ht="18" hidden="1" customHeight="1" thickTop="1" x14ac:dyDescent="0.3">
      <c r="E63" s="33"/>
    </row>
    <row r="64" spans="2:14" hidden="1" x14ac:dyDescent="0.3">
      <c r="E64" s="33"/>
    </row>
    <row r="65" spans="5:14" hidden="1" x14ac:dyDescent="0.3">
      <c r="E65" s="33"/>
      <c r="M65" s="34"/>
      <c r="N65" s="34"/>
    </row>
    <row r="66" spans="5:14" hidden="1" x14ac:dyDescent="0.3">
      <c r="E66" s="33"/>
      <c r="M66" s="34"/>
      <c r="N66" s="34"/>
    </row>
    <row r="67" spans="5:14" hidden="1" x14ac:dyDescent="0.3">
      <c r="E67" s="33"/>
      <c r="M67" s="34"/>
      <c r="N67" s="34"/>
    </row>
    <row r="68" spans="5:14" hidden="1" x14ac:dyDescent="0.3">
      <c r="E68" s="33"/>
      <c r="M68" s="34"/>
      <c r="N68" s="34"/>
    </row>
    <row r="69" spans="5:14" hidden="1" x14ac:dyDescent="0.3">
      <c r="E69" s="33"/>
      <c r="M69" s="34"/>
      <c r="N69" s="34"/>
    </row>
    <row r="70" spans="5:14" hidden="1" x14ac:dyDescent="0.3">
      <c r="E70" s="33"/>
      <c r="M70" s="34"/>
      <c r="N70" s="34"/>
    </row>
    <row r="71" spans="5:14" hidden="1" x14ac:dyDescent="0.3">
      <c r="E71" s="33"/>
      <c r="M71" s="34"/>
      <c r="N71" s="34"/>
    </row>
    <row r="72" spans="5:14" hidden="1" x14ac:dyDescent="0.3">
      <c r="E72" s="33"/>
      <c r="M72" s="34"/>
      <c r="N72" s="34"/>
    </row>
    <row r="73" spans="5:14" hidden="1" x14ac:dyDescent="0.3">
      <c r="E73" s="33"/>
      <c r="M73" s="34"/>
      <c r="N73" s="34"/>
    </row>
    <row r="74" spans="5:14" hidden="1" x14ac:dyDescent="0.3">
      <c r="E74" s="33"/>
      <c r="M74" s="34"/>
      <c r="N74" s="34"/>
    </row>
    <row r="75" spans="5:14" hidden="1" x14ac:dyDescent="0.3">
      <c r="E75" s="33"/>
      <c r="M75" s="34"/>
      <c r="N75" s="34"/>
    </row>
    <row r="76" spans="5:14" hidden="1" x14ac:dyDescent="0.3">
      <c r="E76" s="33"/>
      <c r="M76" s="34"/>
      <c r="N76" s="34"/>
    </row>
    <row r="77" spans="5:14" hidden="1" x14ac:dyDescent="0.3">
      <c r="E77" s="33"/>
      <c r="M77" s="34"/>
      <c r="N77" s="34"/>
    </row>
    <row r="78" spans="5:14" hidden="1" x14ac:dyDescent="0.3">
      <c r="E78" s="33"/>
      <c r="M78" s="34"/>
      <c r="N78" s="34"/>
    </row>
    <row r="79" spans="5:14" hidden="1" x14ac:dyDescent="0.3">
      <c r="E79" s="33"/>
      <c r="M79" s="34"/>
      <c r="N79" s="34"/>
    </row>
    <row r="80" spans="5:14" hidden="1" x14ac:dyDescent="0.3">
      <c r="E80" s="33"/>
      <c r="M80" s="34"/>
      <c r="N80" s="34"/>
    </row>
    <row r="81" spans="5:14" hidden="1" x14ac:dyDescent="0.3">
      <c r="E81" s="33"/>
      <c r="M81" s="34"/>
      <c r="N81" s="34"/>
    </row>
    <row r="82" spans="5:14" hidden="1" x14ac:dyDescent="0.3">
      <c r="E82" s="33"/>
      <c r="M82" s="34"/>
      <c r="N82" s="34"/>
    </row>
    <row r="83" spans="5:14" hidden="1" x14ac:dyDescent="0.3">
      <c r="E83" s="33"/>
      <c r="M83" s="34"/>
      <c r="N83" s="34"/>
    </row>
    <row r="84" spans="5:14" hidden="1" x14ac:dyDescent="0.3">
      <c r="E84" s="33"/>
      <c r="M84" s="34"/>
      <c r="N84" s="34"/>
    </row>
    <row r="85" spans="5:14" hidden="1" x14ac:dyDescent="0.3">
      <c r="E85" s="33"/>
      <c r="M85" s="34"/>
      <c r="N85" s="34"/>
    </row>
    <row r="86" spans="5:14" hidden="1" x14ac:dyDescent="0.3">
      <c r="E86" s="33"/>
      <c r="M86" s="34"/>
      <c r="N86" s="34"/>
    </row>
    <row r="87" spans="5:14" hidden="1" x14ac:dyDescent="0.3">
      <c r="E87" s="33"/>
      <c r="M87" s="34"/>
      <c r="N87" s="34"/>
    </row>
    <row r="88" spans="5:14" hidden="1" x14ac:dyDescent="0.3">
      <c r="E88" s="33"/>
      <c r="M88" s="34"/>
      <c r="N88" s="34"/>
    </row>
    <row r="89" spans="5:14" hidden="1" x14ac:dyDescent="0.3">
      <c r="E89" s="33"/>
      <c r="M89" s="34"/>
      <c r="N89" s="34"/>
    </row>
    <row r="90" spans="5:14" hidden="1" x14ac:dyDescent="0.3">
      <c r="E90" s="33"/>
      <c r="M90" s="34"/>
      <c r="N90" s="34"/>
    </row>
    <row r="91" spans="5:14" hidden="1" x14ac:dyDescent="0.3">
      <c r="E91" s="33"/>
      <c r="M91" s="34"/>
      <c r="N91" s="34"/>
    </row>
    <row r="92" spans="5:14" hidden="1" x14ac:dyDescent="0.3">
      <c r="E92" s="33"/>
      <c r="M92" s="34"/>
      <c r="N92" s="34"/>
    </row>
    <row r="93" spans="5:14" hidden="1" x14ac:dyDescent="0.3">
      <c r="E93" s="33"/>
      <c r="M93" s="34"/>
      <c r="N93" s="34"/>
    </row>
    <row r="94" spans="5:14" hidden="1" x14ac:dyDescent="0.3">
      <c r="E94" s="33"/>
      <c r="M94" s="34"/>
      <c r="N94" s="34"/>
    </row>
    <row r="95" spans="5:14" hidden="1" x14ac:dyDescent="0.3">
      <c r="E95" s="33"/>
      <c r="M95" s="34"/>
      <c r="N95" s="34"/>
    </row>
    <row r="96" spans="5:14" hidden="1" x14ac:dyDescent="0.3">
      <c r="E96" s="33"/>
      <c r="M96" s="34"/>
      <c r="N96" s="34"/>
    </row>
    <row r="97" spans="5:14" hidden="1" x14ac:dyDescent="0.3">
      <c r="E97" s="33"/>
      <c r="M97" s="34"/>
      <c r="N97" s="34"/>
    </row>
    <row r="98" spans="5:14" hidden="1" x14ac:dyDescent="0.3">
      <c r="E98" s="33"/>
      <c r="M98" s="34"/>
      <c r="N98" s="34"/>
    </row>
    <row r="99" spans="5:14" hidden="1" x14ac:dyDescent="0.3">
      <c r="E99" s="33"/>
      <c r="M99" s="34"/>
      <c r="N99" s="34"/>
    </row>
    <row r="100" spans="5:14" hidden="1" x14ac:dyDescent="0.3">
      <c r="E100" s="33"/>
      <c r="M100" s="34"/>
      <c r="N100" s="34"/>
    </row>
    <row r="101" spans="5:14" hidden="1" x14ac:dyDescent="0.3">
      <c r="E101" s="33"/>
      <c r="M101" s="34"/>
      <c r="N101" s="34"/>
    </row>
    <row r="102" spans="5:14" hidden="1" x14ac:dyDescent="0.3">
      <c r="E102" s="33"/>
      <c r="M102" s="34"/>
      <c r="N102" s="34"/>
    </row>
    <row r="103" spans="5:14" hidden="1" x14ac:dyDescent="0.3">
      <c r="E103" s="33"/>
      <c r="M103" s="34"/>
      <c r="N103" s="34"/>
    </row>
    <row r="104" spans="5:14" hidden="1" x14ac:dyDescent="0.3">
      <c r="E104" s="33"/>
      <c r="M104" s="34"/>
      <c r="N104" s="34"/>
    </row>
    <row r="105" spans="5:14" hidden="1" x14ac:dyDescent="0.3">
      <c r="E105" s="33"/>
      <c r="M105" s="34"/>
      <c r="N105" s="34"/>
    </row>
    <row r="106" spans="5:14" hidden="1" x14ac:dyDescent="0.3">
      <c r="E106" s="33"/>
      <c r="M106" s="34"/>
      <c r="N106" s="34"/>
    </row>
    <row r="107" spans="5:14" hidden="1" x14ac:dyDescent="0.3">
      <c r="E107" s="33"/>
      <c r="M107" s="34"/>
      <c r="N107" s="34"/>
    </row>
    <row r="108" spans="5:14" hidden="1" x14ac:dyDescent="0.3">
      <c r="E108" s="33"/>
      <c r="M108" s="34"/>
      <c r="N108" s="34"/>
    </row>
    <row r="109" spans="5:14" hidden="1" x14ac:dyDescent="0.3">
      <c r="E109" s="33"/>
      <c r="M109" s="34"/>
      <c r="N109" s="34"/>
    </row>
    <row r="110" spans="5:14" hidden="1" x14ac:dyDescent="0.3">
      <c r="E110" s="33"/>
      <c r="M110" s="34"/>
      <c r="N110" s="34"/>
    </row>
    <row r="111" spans="5:14" hidden="1" x14ac:dyDescent="0.3">
      <c r="E111" s="33"/>
      <c r="M111" s="34"/>
      <c r="N111" s="34"/>
    </row>
    <row r="112" spans="5:14" hidden="1" x14ac:dyDescent="0.3">
      <c r="E112" s="33"/>
      <c r="M112" s="34"/>
      <c r="N112" s="34"/>
    </row>
    <row r="113" spans="5:14" hidden="1" x14ac:dyDescent="0.3">
      <c r="E113" s="33"/>
      <c r="M113" s="34"/>
      <c r="N113" s="34"/>
    </row>
    <row r="114" spans="5:14" hidden="1" x14ac:dyDescent="0.3">
      <c r="E114" s="33"/>
      <c r="M114" s="34"/>
      <c r="N114" s="34"/>
    </row>
    <row r="115" spans="5:14" hidden="1" x14ac:dyDescent="0.3">
      <c r="E115" s="33"/>
      <c r="M115" s="34"/>
      <c r="N115" s="34"/>
    </row>
    <row r="116" spans="5:14" hidden="1" x14ac:dyDescent="0.3">
      <c r="E116" s="33"/>
      <c r="M116" s="34"/>
      <c r="N116" s="34"/>
    </row>
    <row r="117" spans="5:14" hidden="1" x14ac:dyDescent="0.3">
      <c r="E117" s="33"/>
      <c r="M117" s="34"/>
      <c r="N117" s="34"/>
    </row>
    <row r="118" spans="5:14" hidden="1" x14ac:dyDescent="0.3">
      <c r="E118" s="33"/>
      <c r="M118" s="34"/>
      <c r="N118" s="34"/>
    </row>
    <row r="119" spans="5:14" hidden="1" x14ac:dyDescent="0.3">
      <c r="E119" s="33"/>
      <c r="M119" s="34"/>
      <c r="N119" s="34"/>
    </row>
    <row r="120" spans="5:14" hidden="1" x14ac:dyDescent="0.3">
      <c r="E120" s="33"/>
      <c r="M120" s="34"/>
      <c r="N120" s="34"/>
    </row>
    <row r="121" spans="5:14" hidden="1" x14ac:dyDescent="0.3">
      <c r="E121" s="33"/>
      <c r="M121" s="34"/>
      <c r="N121" s="34"/>
    </row>
    <row r="122" spans="5:14" hidden="1" x14ac:dyDescent="0.3">
      <c r="E122" s="33"/>
      <c r="M122" s="34"/>
      <c r="N122" s="34"/>
    </row>
    <row r="123" spans="5:14" hidden="1" x14ac:dyDescent="0.3">
      <c r="E123" s="33"/>
      <c r="M123" s="34"/>
      <c r="N123" s="34"/>
    </row>
    <row r="124" spans="5:14" hidden="1" x14ac:dyDescent="0.3">
      <c r="E124" s="33"/>
      <c r="M124" s="34"/>
      <c r="N124" s="34"/>
    </row>
    <row r="125" spans="5:14" hidden="1" x14ac:dyDescent="0.3">
      <c r="E125" s="33"/>
      <c r="M125" s="34"/>
      <c r="N125" s="34"/>
    </row>
    <row r="126" spans="5:14" hidden="1" x14ac:dyDescent="0.3">
      <c r="E126" s="33"/>
      <c r="M126" s="34"/>
      <c r="N126" s="34"/>
    </row>
    <row r="127" spans="5:14" hidden="1" x14ac:dyDescent="0.3">
      <c r="E127" s="33"/>
      <c r="M127" s="34"/>
      <c r="N127" s="34"/>
    </row>
    <row r="128" spans="5:14" hidden="1" x14ac:dyDescent="0.3">
      <c r="E128" s="33"/>
      <c r="M128" s="34"/>
      <c r="N128" s="34"/>
    </row>
    <row r="129" spans="5:14" hidden="1" x14ac:dyDescent="0.3">
      <c r="E129" s="33"/>
      <c r="M129" s="34"/>
      <c r="N129" s="34"/>
    </row>
    <row r="130" spans="5:14" hidden="1" x14ac:dyDescent="0.3">
      <c r="E130" s="33"/>
    </row>
    <row r="131" spans="5:14" hidden="1" x14ac:dyDescent="0.3">
      <c r="E131" s="33"/>
    </row>
    <row r="132" spans="5:14" hidden="1" x14ac:dyDescent="0.3">
      <c r="E132" s="33"/>
    </row>
    <row r="133" spans="5:14" hidden="1" x14ac:dyDescent="0.3">
      <c r="E133" s="33"/>
    </row>
    <row r="134" spans="5:14" hidden="1" x14ac:dyDescent="0.3">
      <c r="E134" s="33"/>
    </row>
    <row r="135" spans="5:14" hidden="1" x14ac:dyDescent="0.3">
      <c r="E135" s="33"/>
    </row>
    <row r="136" spans="5:14" x14ac:dyDescent="0.3"/>
    <row r="137" spans="5:14" x14ac:dyDescent="0.3">
      <c r="I137" s="194"/>
    </row>
    <row r="138" spans="5:14" x14ac:dyDescent="0.3"/>
    <row r="139" spans="5:14" x14ac:dyDescent="0.3"/>
    <row r="140" spans="5:14" x14ac:dyDescent="0.3"/>
    <row r="141" spans="5:14" x14ac:dyDescent="0.3"/>
    <row r="142" spans="5:14" x14ac:dyDescent="0.3"/>
    <row r="143" spans="5:14" x14ac:dyDescent="0.3"/>
    <row r="144" spans="5:14" x14ac:dyDescent="0.3"/>
    <row r="145" x14ac:dyDescent="0.3"/>
    <row r="146" x14ac:dyDescent="0.3"/>
    <row r="147" x14ac:dyDescent="0.3"/>
    <row r="148" x14ac:dyDescent="0.3"/>
    <row r="149" x14ac:dyDescent="0.3"/>
    <row r="150" x14ac:dyDescent="0.3"/>
    <row r="151" x14ac:dyDescent="0.3"/>
    <row r="152" x14ac:dyDescent="0.3"/>
    <row r="154" x14ac:dyDescent="0.3"/>
    <row r="155" x14ac:dyDescent="0.3"/>
    <row r="156" x14ac:dyDescent="0.3"/>
    <row r="157" x14ac:dyDescent="0.3"/>
    <row r="158" x14ac:dyDescent="0.3"/>
    <row r="159" x14ac:dyDescent="0.3"/>
    <row r="160" x14ac:dyDescent="0.3"/>
    <row r="161" x14ac:dyDescent="0.3"/>
    <row r="162" x14ac:dyDescent="0.3"/>
    <row r="163" x14ac:dyDescent="0.3"/>
    <row r="164" x14ac:dyDescent="0.3"/>
    <row r="165" x14ac:dyDescent="0.3"/>
    <row r="166" x14ac:dyDescent="0.3"/>
    <row r="168" x14ac:dyDescent="0.3"/>
    <row r="169" x14ac:dyDescent="0.3"/>
    <row r="170" x14ac:dyDescent="0.3"/>
    <row r="171" x14ac:dyDescent="0.3"/>
    <row r="172" x14ac:dyDescent="0.3"/>
    <row r="173" x14ac:dyDescent="0.3"/>
    <row r="174" x14ac:dyDescent="0.3"/>
    <row r="175" x14ac:dyDescent="0.3"/>
  </sheetData>
  <mergeCells count="26">
    <mergeCell ref="B24:I24"/>
    <mergeCell ref="B2:I3"/>
    <mergeCell ref="A5:J5"/>
    <mergeCell ref="B6:I6"/>
    <mergeCell ref="B22:H22"/>
    <mergeCell ref="B23:I23"/>
    <mergeCell ref="B49:I50"/>
    <mergeCell ref="B32:H32"/>
    <mergeCell ref="B33:I33"/>
    <mergeCell ref="B34:I34"/>
    <mergeCell ref="B36:H36"/>
    <mergeCell ref="B37:I37"/>
    <mergeCell ref="B38:I38"/>
    <mergeCell ref="B42:H42"/>
    <mergeCell ref="B43:I43"/>
    <mergeCell ref="B44:I44"/>
    <mergeCell ref="B47:H47"/>
    <mergeCell ref="B48:H48"/>
    <mergeCell ref="B51:C57"/>
    <mergeCell ref="D51:I51"/>
    <mergeCell ref="D52:F52"/>
    <mergeCell ref="D53:F53"/>
    <mergeCell ref="D54:F54"/>
    <mergeCell ref="D55:F55"/>
    <mergeCell ref="D56:F56"/>
    <mergeCell ref="D57:F57"/>
  </mergeCells>
  <phoneticPr fontId="3" type="noConversion"/>
  <conditionalFormatting sqref="B2 A4:XFD4 A5 K5:XFD5 B6:B34 C7:XFD21 J22:XFD27 C25:I31 K28:XFD31 B35:I35 K35:XFD35 J36:XFD56 B45:I46 A49:B49 A50 B51 D51:D57 G52:H57 J57:M57 B58:D58 F58:M58 E58:E1048576 A59:D1048576 F59:XFD1048576">
    <cfRule type="cellIs" dxfId="100" priority="17" operator="equal">
      <formula>"¿?"</formula>
    </cfRule>
  </conditionalFormatting>
  <conditionalFormatting sqref="B36:B38 B42:B44 B47:B48">
    <cfRule type="cellIs" dxfId="99" priority="15" operator="equal">
      <formula>"¿?"</formula>
    </cfRule>
  </conditionalFormatting>
  <conditionalFormatting sqref="B39:I41">
    <cfRule type="cellIs" dxfId="98" priority="5" operator="equal">
      <formula>"¿?"</formula>
    </cfRule>
  </conditionalFormatting>
  <conditionalFormatting sqref="E7 F7:I21 F25:I31 F35:I35 F45:I46">
    <cfRule type="cellIs" dxfId="97" priority="8" operator="equal">
      <formula>"¿?"</formula>
    </cfRule>
  </conditionalFormatting>
  <conditionalFormatting sqref="F39:I41">
    <cfRule type="cellIs" dxfId="96" priority="3" operator="equal">
      <formula>"¿?"</formula>
    </cfRule>
  </conditionalFormatting>
  <conditionalFormatting sqref="G52:H57 I58:I1048576">
    <cfRule type="cellIs" dxfId="95" priority="16" operator="equal">
      <formula>"¿?"</formula>
    </cfRule>
  </conditionalFormatting>
  <conditionalFormatting sqref="I4">
    <cfRule type="cellIs" dxfId="94" priority="18" operator="equal">
      <formula>"¿?"</formula>
    </cfRule>
  </conditionalFormatting>
  <conditionalFormatting sqref="J6:XFD6">
    <cfRule type="cellIs" dxfId="93" priority="19" operator="equal">
      <formula>"¿?"</formula>
    </cfRule>
  </conditionalFormatting>
  <conditionalFormatting sqref="J32:XFD34 N57:XFD58">
    <cfRule type="cellIs" dxfId="92" priority="20" operator="equal">
      <formula>"¿?"</formula>
    </cfRule>
  </conditionalFormatting>
  <conditionalFormatting sqref="L22:L23">
    <cfRule type="cellIs" dxfId="91" priority="13" operator="notEqual">
      <formula>$F$22</formula>
    </cfRule>
  </conditionalFormatting>
  <conditionalFormatting sqref="L32:L33">
    <cfRule type="cellIs" dxfId="90" priority="7" operator="notEqual">
      <formula>$F$22</formula>
    </cfRule>
  </conditionalFormatting>
  <conditionalFormatting sqref="L36:L37">
    <cfRule type="cellIs" dxfId="89" priority="12" operator="notEqual">
      <formula>$F$22</formula>
    </cfRule>
  </conditionalFormatting>
  <conditionalFormatting sqref="L42:L43">
    <cfRule type="cellIs" dxfId="88" priority="11" operator="notEqual">
      <formula>$F$22</formula>
    </cfRule>
  </conditionalFormatting>
  <conditionalFormatting sqref="L47">
    <cfRule type="cellIs" dxfId="87" priority="10" operator="notEqual">
      <formula>$F$22</formula>
    </cfRule>
  </conditionalFormatting>
  <conditionalFormatting sqref="L57">
    <cfRule type="cellIs" dxfId="86" priority="9" operator="notEqual">
      <formula>$F$22</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rowBreaks count="1" manualBreakCount="1">
    <brk id="28" min="1" max="8"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9BC6A-F40B-4962-9F74-C71A2B8046B0}">
  <sheetPr>
    <tabColor theme="0"/>
    <pageSetUpPr fitToPage="1"/>
  </sheetPr>
  <dimension ref="A1:O165"/>
  <sheetViews>
    <sheetView showGridLines="0" view="pageBreakPreview" zoomScaleNormal="85" zoomScaleSheetLayoutView="100" workbookViewId="0">
      <pane ySplit="4" topLeftCell="A22" activePane="bottomLeft" state="frozen"/>
      <selection activeCell="J60" sqref="J60"/>
      <selection pane="bottomLeft" activeCell="J60" sqref="J60"/>
    </sheetView>
  </sheetViews>
  <sheetFormatPr baseColWidth="10" defaultColWidth="11.44140625" defaultRowHeight="13.8"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7" width="17.77734375" style="13" customWidth="1"/>
    <col min="8" max="8" width="1.88671875" style="13" customWidth="1"/>
    <col min="9" max="9" width="18" style="13" customWidth="1"/>
    <col min="10" max="10" width="13.77734375" style="13" customWidth="1"/>
    <col min="11" max="12" width="12.109375" style="13" customWidth="1"/>
    <col min="13" max="23" width="11.44140625" style="13" customWidth="1"/>
    <col min="24" max="16384" width="11.44140625" style="13"/>
  </cols>
  <sheetData>
    <row r="1" spans="1:11" hidden="1" x14ac:dyDescent="0.3"/>
    <row r="2" spans="1:11" ht="34.950000000000003" customHeight="1" x14ac:dyDescent="0.3">
      <c r="B2" s="312" t="str">
        <f>_xlfn.CONCAT('Resum Amid.Ppals'!A13,"  ",'Resum Amid.Ppals'!B13)</f>
        <v>PdC-05  Lluís el Piadós</v>
      </c>
      <c r="C2" s="312"/>
      <c r="D2" s="312"/>
      <c r="E2" s="312"/>
      <c r="F2" s="312"/>
      <c r="G2" s="312"/>
      <c r="H2" s="15"/>
      <c r="I2" s="15"/>
      <c r="J2" s="15"/>
      <c r="K2" s="15"/>
    </row>
    <row r="3" spans="1:11" ht="34.950000000000003" customHeight="1" x14ac:dyDescent="0.3">
      <c r="B3" s="313"/>
      <c r="C3" s="313"/>
      <c r="D3" s="313"/>
      <c r="E3" s="313"/>
      <c r="F3" s="313"/>
      <c r="G3" s="313"/>
      <c r="H3" s="15"/>
      <c r="I3" s="15"/>
      <c r="J3" s="15"/>
      <c r="K3" s="15"/>
    </row>
    <row r="4" spans="1:11" s="98" customFormat="1" ht="27" customHeight="1" x14ac:dyDescent="0.3">
      <c r="B4" s="99" t="s">
        <v>0</v>
      </c>
      <c r="C4" s="100" t="s">
        <v>202</v>
      </c>
      <c r="D4" s="109" t="s">
        <v>2</v>
      </c>
      <c r="E4" s="101" t="s">
        <v>204</v>
      </c>
      <c r="F4" s="99" t="s">
        <v>203</v>
      </c>
      <c r="G4" s="102" t="s">
        <v>205</v>
      </c>
      <c r="H4" s="97"/>
      <c r="I4" s="97"/>
      <c r="J4" s="97"/>
      <c r="K4" s="97"/>
    </row>
    <row r="5" spans="1:11" ht="6" customHeight="1" x14ac:dyDescent="0.3">
      <c r="A5" s="289"/>
      <c r="B5" s="289"/>
      <c r="C5" s="289"/>
      <c r="D5" s="289"/>
      <c r="E5" s="289"/>
      <c r="F5" s="289"/>
      <c r="G5" s="289"/>
      <c r="H5" s="289"/>
      <c r="I5" s="15"/>
      <c r="J5" s="15"/>
      <c r="K5" s="15"/>
    </row>
    <row r="6" spans="1:11" ht="15" customHeight="1" x14ac:dyDescent="0.3">
      <c r="B6" s="324" t="str">
        <f>PU!B5</f>
        <v>EQUIPAMENT PUNT DE CONTROL</v>
      </c>
      <c r="C6" s="324"/>
      <c r="D6" s="324"/>
      <c r="E6" s="324"/>
      <c r="F6" s="324"/>
      <c r="G6" s="324"/>
      <c r="H6" s="15"/>
      <c r="I6" s="15"/>
      <c r="J6" s="15"/>
      <c r="K6" s="15"/>
    </row>
    <row r="7" spans="1:11" ht="69" outlineLevel="1" x14ac:dyDescent="0.25">
      <c r="B7" s="47" t="s">
        <v>10</v>
      </c>
      <c r="C7" s="223" t="str">
        <f>VLOOKUP($B7,PU!$B$3:$E$175,2,FALSE)</f>
        <v>UT</v>
      </c>
      <c r="D7" s="264" t="str">
        <f>VLOOKUP($B7,PU!$B$3:$E$175,3,FALSE)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7" s="260">
        <v>1</v>
      </c>
      <c r="F7" s="76">
        <f>VLOOKUP($B7,PU!$B$3:$E$175,4,FALSE)</f>
        <v>6405.04</v>
      </c>
      <c r="G7" s="224">
        <f>ROUND($E7*F7,2)</f>
        <v>6405.04</v>
      </c>
      <c r="H7" s="15"/>
      <c r="I7" s="15"/>
      <c r="J7" s="17"/>
      <c r="K7" s="15"/>
    </row>
    <row r="8" spans="1:11" ht="69" outlineLevel="1" x14ac:dyDescent="0.25">
      <c r="B8" s="47" t="s">
        <v>13</v>
      </c>
      <c r="C8" s="223" t="str">
        <f>VLOOKUP($B8,PU!$B$3:$E$175,2,FALSE)</f>
        <v>UT</v>
      </c>
      <c r="D8" s="264" t="str">
        <f>VLOOKUP($B8,PU!$B$3:$E$175,3,FALSE)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8" s="21">
        <v>1</v>
      </c>
      <c r="F8" s="76">
        <f>VLOOKUP($B8,PU!$B$3:$E$175,4,FALSE)</f>
        <v>307.27</v>
      </c>
      <c r="G8" s="224">
        <f>ROUND($E8*F8,2)</f>
        <v>307.27</v>
      </c>
      <c r="H8" s="15"/>
      <c r="I8" s="15"/>
      <c r="J8" s="17"/>
      <c r="K8" s="15"/>
    </row>
    <row r="9" spans="1:11" s="20" customFormat="1" ht="58.2" customHeight="1" outlineLevel="1" x14ac:dyDescent="0.25">
      <c r="B9" s="47" t="s">
        <v>15</v>
      </c>
      <c r="C9" s="223" t="str">
        <f>VLOOKUP($B9,PU!$B$3:$E$175,2,FALSE)</f>
        <v>UT</v>
      </c>
      <c r="D9" s="264" t="str">
        <f>VLOOKUP($B9,PU!$B$3:$E$175,3,FALSE)</f>
        <v>SUBMINISTRAMENT D'UNITAT DE PROCÉS PEL PUNT DE CONTROL, CONSISTENT EN UN PC DE TIPUS INDUSTRIAL, RUGORITZAT, AMB PROCESSADOR I7, CPU QUAD CORE, BIOS, SISTEMA OPERATIU, WATCHDOG, ALIMENTACIÓ 9‐48V, CAPACITAT EMMAGATZEMATGE 2 TB</v>
      </c>
      <c r="E9" s="21">
        <v>1</v>
      </c>
      <c r="F9" s="76">
        <f>VLOOKUP($B9,PU!$B$3:$E$175,4,FALSE)</f>
        <v>930.46</v>
      </c>
      <c r="G9" s="224">
        <f t="shared" ref="G9:G27" si="0">ROUND($E9*F9,2)</f>
        <v>930.46</v>
      </c>
      <c r="H9" s="18"/>
      <c r="I9" s="18"/>
      <c r="J9" s="19"/>
      <c r="K9" s="18"/>
    </row>
    <row r="10" spans="1:11" ht="27.6" outlineLevel="1" x14ac:dyDescent="0.25">
      <c r="B10" s="47" t="s">
        <v>16</v>
      </c>
      <c r="C10" s="223" t="str">
        <f>VLOOKUP($B10,PU!$B$3:$E$175,2,FALSE)</f>
        <v>UT</v>
      </c>
      <c r="D10" s="264" t="str">
        <f>VLOOKUP($B10,PU!$B$3:$E$175,3,FALSE)</f>
        <v>INSTAL∙LACIÓ, CONFIGURACIÓ I POSADA EN FUNCIONAMENT, D'UNITAT DE PROCÉS PEL PUNT DE CONTROL EN ARMARI PDC.</v>
      </c>
      <c r="E10" s="21">
        <v>1</v>
      </c>
      <c r="F10" s="76">
        <f>VLOOKUP($B10,PU!$B$3:$E$175,4,FALSE)</f>
        <v>160.12</v>
      </c>
      <c r="G10" s="224">
        <f t="shared" si="0"/>
        <v>160.12</v>
      </c>
      <c r="H10" s="15"/>
      <c r="I10" s="15"/>
      <c r="J10" s="17"/>
      <c r="K10" s="15"/>
    </row>
    <row r="11" spans="1:11" ht="41.4" outlineLevel="1" x14ac:dyDescent="0.25">
      <c r="B11" s="47" t="s">
        <v>18</v>
      </c>
      <c r="C11" s="223" t="str">
        <f>VLOOKUP($B11,PU!$B$3:$E$175,2,FALSE)</f>
        <v>UT</v>
      </c>
      <c r="D11" s="264" t="str">
        <f>VLOOKUP($B11,PU!$B$3:$E$175,3,FALSE)</f>
        <v>SUBMINISTRAMENT DE FONT D'ALIMENTACIÓ TIPUS INDUSTRIAL, PER MUNTATGE EN CARRIL DIN, PER ALIMENTAR FINS A 4 CÀMERES PUNT DE CONTROL.</v>
      </c>
      <c r="E11" s="21">
        <v>1</v>
      </c>
      <c r="F11" s="76">
        <f>VLOOKUP($B11,PU!$B$3:$E$175,4,FALSE)</f>
        <v>138.47999999999999</v>
      </c>
      <c r="G11" s="224">
        <f t="shared" si="0"/>
        <v>138.47999999999999</v>
      </c>
      <c r="H11" s="15"/>
      <c r="I11" s="15"/>
      <c r="J11" s="17"/>
      <c r="K11" s="15"/>
    </row>
    <row r="12" spans="1:11" ht="41.4" outlineLevel="1" x14ac:dyDescent="0.25">
      <c r="B12" s="47" t="s">
        <v>19</v>
      </c>
      <c r="C12" s="223" t="str">
        <f>VLOOKUP($B12,PU!$B$3:$E$175,2,FALSE)</f>
        <v>UT</v>
      </c>
      <c r="D12" s="264" t="str">
        <f>VLOOKUP($B12,PU!$B$3:$E$175,3,FALSE)</f>
        <v>INSTAL∙LACIÓ DE FONT D'ALIMENTACIÓ TIPUS INDUSTRIAL, PER MUNTATGE EN CARRIL DIN, PER ALIMENTAR FINS A 4 CÀMERES PUNT DE CONTROL.</v>
      </c>
      <c r="E12" s="21">
        <v>1</v>
      </c>
      <c r="F12" s="76">
        <f>VLOOKUP($B12,PU!$B$3:$E$175,4,FALSE)</f>
        <v>30.29</v>
      </c>
      <c r="G12" s="224">
        <f t="shared" si="0"/>
        <v>30.29</v>
      </c>
      <c r="H12" s="15"/>
      <c r="I12" s="15"/>
      <c r="J12" s="17"/>
      <c r="K12" s="15"/>
    </row>
    <row r="13" spans="1:11" ht="33" customHeight="1" outlineLevel="1" x14ac:dyDescent="0.25">
      <c r="B13" s="47" t="s">
        <v>20</v>
      </c>
      <c r="C13" s="223" t="str">
        <f>VLOOKUP($B13,PU!$B$3:$E$175,2,FALSE)</f>
        <v>UT</v>
      </c>
      <c r="D13" s="264" t="str">
        <f>VLOOKUP($B13,PU!$B$3:$E$175,3,FALSE)</f>
        <v>SUBMINISTRAMENT DE FONT D'ALIMENTACIÓ TIPUS INDUSTRIAL, PER MUNTATGE EN CARRIL DIN, PER ALIMENTAR UNITAT DE PROCÈS (PC)</v>
      </c>
      <c r="E13" s="21">
        <v>1</v>
      </c>
      <c r="F13" s="76">
        <f>VLOOKUP($B13,PU!$B$3:$E$175,4,FALSE)</f>
        <v>46.74</v>
      </c>
      <c r="G13" s="224">
        <f t="shared" si="0"/>
        <v>46.74</v>
      </c>
      <c r="H13" s="15"/>
      <c r="I13" s="15"/>
      <c r="J13" s="17"/>
      <c r="K13" s="15"/>
    </row>
    <row r="14" spans="1:11" ht="32.4" customHeight="1" outlineLevel="1" x14ac:dyDescent="0.25">
      <c r="B14" s="47" t="s">
        <v>21</v>
      </c>
      <c r="C14" s="223" t="str">
        <f>VLOOKUP($B14,PU!$B$3:$E$175,2,FALSE)</f>
        <v>UT</v>
      </c>
      <c r="D14" s="264" t="str">
        <f>VLOOKUP($B14,PU!$B$3:$E$175,3,FALSE)</f>
        <v>INSTAL·LACIÓ DE FONT D'ALIMENTACIÓ TIPUS INDUSTRIAL, PER MUNTATGE EN CARRIL DIN, PER ALIMENTAR UNITAT DE PROCÈS (PC)</v>
      </c>
      <c r="E14" s="21">
        <v>1</v>
      </c>
      <c r="F14" s="76">
        <f>VLOOKUP($B14,PU!$B$3:$E$175,4,FALSE)</f>
        <v>12.12</v>
      </c>
      <c r="G14" s="224">
        <f t="shared" si="0"/>
        <v>12.12</v>
      </c>
      <c r="H14" s="15"/>
      <c r="I14" s="15"/>
      <c r="J14" s="17"/>
      <c r="K14" s="15"/>
    </row>
    <row r="15" spans="1:11" ht="41.4" outlineLevel="1" x14ac:dyDescent="0.25">
      <c r="B15" s="47" t="s">
        <v>28</v>
      </c>
      <c r="C15" s="223" t="str">
        <f>VLOOKUP($B15,PU!$B$3:$E$175,2,FALSE)</f>
        <v>UT</v>
      </c>
      <c r="D15" s="264" t="str">
        <f>VLOOKUP($B15,PU!$B$3:$E$175,3,FALSE)</f>
        <v xml:space="preserve">SUBMINISTRAMENT DE SAI PUNT DE CONTROL LECTURA DE MATRÍCULES, 1000 / 1000VA ‐ AP160N‐1K, FORMAT RACK 19", DE 1000VA / 900W, MONOFÀSIC AMB 3 BATERIES 12V/7,2 AH. </v>
      </c>
      <c r="E15" s="21">
        <v>1</v>
      </c>
      <c r="F15" s="76">
        <f>VLOOKUP($B15,PU!$B$3:$E$175,4,FALSE)</f>
        <v>392.09</v>
      </c>
      <c r="G15" s="224">
        <f t="shared" si="0"/>
        <v>392.09</v>
      </c>
      <c r="H15" s="15"/>
      <c r="I15" s="15"/>
      <c r="J15" s="17"/>
      <c r="K15" s="15"/>
    </row>
    <row r="16" spans="1:11" ht="82.8" outlineLevel="1" x14ac:dyDescent="0.25">
      <c r="B16" s="47" t="s">
        <v>30</v>
      </c>
      <c r="C16" s="223" t="str">
        <f>VLOOKUP($B16,PU!$B$3:$E$175,2,FALSE)</f>
        <v>UT</v>
      </c>
      <c r="D16" s="264" t="str">
        <f>VLOOKUP($B16,PU!$B$3:$E$175,3,FALSE)</f>
        <v>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v>
      </c>
      <c r="E16" s="21">
        <v>1</v>
      </c>
      <c r="F16" s="76">
        <f>VLOOKUP($B16,PU!$B$3:$E$175,4,FALSE)</f>
        <v>30.29</v>
      </c>
      <c r="G16" s="224">
        <f t="shared" si="0"/>
        <v>30.29</v>
      </c>
      <c r="H16" s="15"/>
      <c r="I16" s="15"/>
      <c r="J16" s="17"/>
      <c r="K16" s="15"/>
    </row>
    <row r="17" spans="2:15" ht="41.4" outlineLevel="1" x14ac:dyDescent="0.25">
      <c r="B17" s="47" t="s">
        <v>32</v>
      </c>
      <c r="C17" s="223" t="str">
        <f>VLOOKUP($B17,PU!$B$3:$E$175,2,FALSE)</f>
        <v>UT</v>
      </c>
      <c r="D17" s="264" t="str">
        <f>VLOOKUP($B17,PU!$B$3:$E$175,3,FALSE)</f>
        <v>SUBMINISTRAMENT DE MÒDUL SNMP DE COMUNICACIONS PER SAI. INCLOU PETIT MATERIAL, CABLEJAT I QUALSEVOL ALTRE NECESSARI PEL CORRECTE FUNCIONAMENT.</v>
      </c>
      <c r="E17" s="21">
        <v>1</v>
      </c>
      <c r="F17" s="76">
        <f>VLOOKUP($B17,PU!$B$3:$E$175,4,FALSE)</f>
        <v>188.04</v>
      </c>
      <c r="G17" s="224">
        <f t="shared" si="0"/>
        <v>188.04</v>
      </c>
      <c r="H17" s="15"/>
      <c r="I17" s="15"/>
      <c r="J17" s="17"/>
      <c r="K17" s="15"/>
    </row>
    <row r="18" spans="2:15" ht="55.2" outlineLevel="1" x14ac:dyDescent="0.25">
      <c r="B18" s="47" t="s">
        <v>34</v>
      </c>
      <c r="C18" s="223" t="str">
        <f>VLOOKUP($B18,PU!$B$3:$E$175,2,FALSE)</f>
        <v>UT</v>
      </c>
      <c r="D18" s="264" t="str">
        <f>VLOOKUP($B18,PU!$B$3:$E$175,3,FALSE)</f>
        <v xml:space="preserve">INSTAL∙LACIÓ DE MÒDUL SNMP COMUNICACIONS PER SAI, CONNEXIÓ I POSADA EN MARXA. INCLOU PETIT MATERIAL INSTAL∙LACIÓ, CABLEJAT I CONNEXIÓ I QUALSEVOL ALTRE NECESSARI PEL CORRECTE FUNCIONAMENT. </v>
      </c>
      <c r="E18" s="21">
        <v>1</v>
      </c>
      <c r="F18" s="76">
        <f>VLOOKUP($B18,PU!$B$3:$E$175,4,FALSE)</f>
        <v>5.19</v>
      </c>
      <c r="G18" s="224">
        <f t="shared" si="0"/>
        <v>5.19</v>
      </c>
      <c r="H18" s="15"/>
      <c r="I18" s="15"/>
      <c r="J18" s="17"/>
      <c r="K18" s="15"/>
    </row>
    <row r="19" spans="2:15" ht="74.400000000000006" customHeight="1" outlineLevel="1" x14ac:dyDescent="0.25">
      <c r="B19" s="47" t="s">
        <v>36</v>
      </c>
      <c r="C19" s="223" t="str">
        <f>VLOOKUP($B19,PU!$B$3:$E$175,2,FALSE)</f>
        <v>UT</v>
      </c>
      <c r="D19" s="264" t="str">
        <f>VLOOKUP($B19,PU!$B$3:$E$175,3,FALSE)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19" s="21">
        <v>1</v>
      </c>
      <c r="F19" s="76">
        <f>VLOOKUP($B19,PU!$B$3:$E$175,4,FALSE)</f>
        <v>257.93</v>
      </c>
      <c r="G19" s="224">
        <f t="shared" si="0"/>
        <v>257.93</v>
      </c>
      <c r="H19" s="15"/>
      <c r="I19" s="15"/>
      <c r="J19" s="17"/>
      <c r="K19" s="15"/>
    </row>
    <row r="20" spans="2:15" ht="27.6" outlineLevel="1" x14ac:dyDescent="0.25">
      <c r="B20" s="47" t="s">
        <v>38</v>
      </c>
      <c r="C20" s="223" t="str">
        <f>VLOOKUP($B20,PU!$B$3:$E$175,2,FALSE)</f>
        <v>UT</v>
      </c>
      <c r="D20" s="264" t="str">
        <f>VLOOKUP($B20,PU!$B$3:$E$175,3,FALSE)</f>
        <v xml:space="preserve">INSTAL∙LACIÓ D'EQUIPAMENTS ESPECÍFICS PER LA DISTRIBUCIÓ D'ENERGIA DEL PUNT DE CONTROL. </v>
      </c>
      <c r="E20" s="21">
        <v>1</v>
      </c>
      <c r="F20" s="76">
        <f>VLOOKUP($B20,PU!$B$3:$E$175,4,FALSE)</f>
        <v>70.11</v>
      </c>
      <c r="G20" s="224">
        <f t="shared" si="0"/>
        <v>70.11</v>
      </c>
      <c r="H20" s="15"/>
      <c r="I20" s="15"/>
      <c r="J20" s="17"/>
      <c r="K20" s="15"/>
    </row>
    <row r="21" spans="2:15" ht="96" customHeight="1" outlineLevel="1" x14ac:dyDescent="0.25">
      <c r="B21" s="47" t="s">
        <v>48</v>
      </c>
      <c r="C21" s="223" t="str">
        <f>VLOOKUP($B21,PU!$B$3:$E$175,2,FALSE)</f>
        <v>UT</v>
      </c>
      <c r="D21" s="264" t="str">
        <f>VLOOKUP($B21,PU!$B$3:$E$175,3,FALSE)</f>
        <v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v>
      </c>
      <c r="E21" s="21">
        <v>1</v>
      </c>
      <c r="F21" s="76">
        <f>VLOOKUP($B21,PU!$B$3:$E$175,4,FALSE)</f>
        <v>722.73</v>
      </c>
      <c r="G21" s="224">
        <f t="shared" si="0"/>
        <v>722.73</v>
      </c>
      <c r="H21" s="15"/>
      <c r="I21" s="15"/>
      <c r="J21" s="17"/>
      <c r="K21" s="15"/>
    </row>
    <row r="22" spans="2:15" ht="82.8" outlineLevel="1" x14ac:dyDescent="0.25">
      <c r="B22" s="47" t="s">
        <v>50</v>
      </c>
      <c r="C22" s="223" t="str">
        <f>VLOOKUP($B22,PU!$B$3:$E$175,2,FALSE)</f>
        <v>UT</v>
      </c>
      <c r="D22" s="264" t="str">
        <f>VLOOKUP($B22,PU!$B$3:$E$175,3,FALSE)</f>
        <v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v>
      </c>
      <c r="E22" s="21">
        <v>1</v>
      </c>
      <c r="F22" s="76">
        <f>VLOOKUP($B22,PU!$B$3:$E$175,4,FALSE)</f>
        <v>129.83000000000001</v>
      </c>
      <c r="G22" s="224">
        <f t="shared" si="0"/>
        <v>129.83000000000001</v>
      </c>
      <c r="H22" s="15"/>
      <c r="I22" s="15"/>
      <c r="J22" s="17"/>
      <c r="K22" s="15"/>
    </row>
    <row r="23" spans="2:15" ht="41.4" outlineLevel="1" x14ac:dyDescent="0.25">
      <c r="B23" s="47" t="s">
        <v>55</v>
      </c>
      <c r="C23" s="223" t="str">
        <f>VLOOKUP($B23,PU!$B$3:$E$175,2,FALSE)</f>
        <v>UT</v>
      </c>
      <c r="D23" s="264" t="str">
        <f>VLOOKUP($B23,PU!$B$3:$E$175,3,FALSE)</f>
        <v>SUBMINISTRAMENT DE COLUMNA MODEL SEMÀFORS, METÀL·LICA DE 4 m ALÇADA LLIURE I 100 mm DE DIÀMETRE, AMB O SENSE PLETINA D'ANCORATGE INCLOSOS PERNS ANCORATGE O FIXACIONS.</v>
      </c>
      <c r="E23" s="21">
        <v>1</v>
      </c>
      <c r="F23" s="76">
        <f>VLOOKUP($B23,PU!$B$3:$E$175,4,FALSE)</f>
        <v>177.44</v>
      </c>
      <c r="G23" s="224">
        <f t="shared" si="0"/>
        <v>177.44</v>
      </c>
      <c r="H23" s="15"/>
      <c r="I23" s="15"/>
      <c r="J23" s="17"/>
      <c r="K23" s="15"/>
    </row>
    <row r="24" spans="2:15" ht="41.4" outlineLevel="1" x14ac:dyDescent="0.25">
      <c r="B24" s="47" t="s">
        <v>57</v>
      </c>
      <c r="C24" s="223" t="str">
        <f>VLOOKUP($B24,PU!$B$3:$E$175,2,FALSE)</f>
        <v>UT</v>
      </c>
      <c r="D24" s="264" t="str">
        <f>VLOOKUP($B24,PU!$B$3:$E$175,3,FALSE)</f>
        <v>INSTAL·LACIÓ DE COLUMNA MODEL SEMÀFORS, METÀL·LICA DE 4 m ALÇADA LLIURE I 100 mm DE DIÀMETRE, AMB O SENSE PLETINA D'ANCORATGE INCLOSOS PERNS ANCORATGE O FIXACIONS.</v>
      </c>
      <c r="E24" s="21">
        <v>1</v>
      </c>
      <c r="F24" s="76">
        <f>VLOOKUP($B24,PU!$B$3:$E$175,4,FALSE)</f>
        <v>73.569999999999993</v>
      </c>
      <c r="G24" s="224">
        <f t="shared" si="0"/>
        <v>73.569999999999993</v>
      </c>
      <c r="H24" s="15"/>
      <c r="I24" s="15"/>
      <c r="J24" s="17"/>
      <c r="K24" s="15"/>
    </row>
    <row r="25" spans="2:15" ht="82.8" outlineLevel="1" x14ac:dyDescent="0.25">
      <c r="B25" s="47" t="s">
        <v>65</v>
      </c>
      <c r="C25" s="223" t="str">
        <f>VLOOKUP($B25,PU!$B$3:$E$175,2,FALSE)</f>
        <v>UT</v>
      </c>
      <c r="D25" s="264" t="str">
        <f>VLOOKUP($B25,PU!$B$3:$E$175,3,FALSE)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25" s="21">
        <v>1</v>
      </c>
      <c r="F25" s="76">
        <f>VLOOKUP($B25,PU!$B$3:$E$175,4,FALSE)</f>
        <v>419.79</v>
      </c>
      <c r="G25" s="224">
        <f t="shared" si="0"/>
        <v>419.79</v>
      </c>
      <c r="H25" s="15"/>
      <c r="I25" s="15"/>
      <c r="J25" s="17"/>
      <c r="K25" s="15"/>
    </row>
    <row r="26" spans="2:15" ht="69" outlineLevel="1" x14ac:dyDescent="0.25">
      <c r="B26" s="47" t="s">
        <v>67</v>
      </c>
      <c r="C26" s="223" t="str">
        <f>VLOOKUP($B26,PU!$B$3:$E$175,2,FALSE)</f>
        <v>UT</v>
      </c>
      <c r="D26" s="264" t="str">
        <f>VLOOKUP($B26,PU!$B$3:$E$175,3,FALSE)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26" s="21">
        <v>1</v>
      </c>
      <c r="F26" s="76">
        <f>VLOOKUP($B26,PU!$B$3:$E$175,4,FALSE)</f>
        <v>822.27</v>
      </c>
      <c r="G26" s="224">
        <f t="shared" si="0"/>
        <v>822.27</v>
      </c>
      <c r="H26" s="15"/>
      <c r="I26" s="17"/>
      <c r="J26" s="17"/>
      <c r="K26" s="15"/>
    </row>
    <row r="27" spans="2:15" ht="41.4" outlineLevel="1" x14ac:dyDescent="0.25">
      <c r="B27" s="47" t="s">
        <v>69</v>
      </c>
      <c r="C27" s="223" t="str">
        <f>VLOOKUP($B27,PU!$B$3:$E$175,2,FALSE)</f>
        <v>UT</v>
      </c>
      <c r="D27" s="264" t="str">
        <f>VLOOKUP($B27,PU!$B$3:$E$175,3,FALSE)</f>
        <v>PRECINTAT DE CÀMERES I DEL PC DE CONTROL DEL PUNT DE CONTROL. INCLOU TOTS ELS MATERIALS (PRECINTES), MITJANS I RECURSOS NECESSARIS. PREU PER PUNT DE CONTROL.</v>
      </c>
      <c r="E27" s="21">
        <v>1</v>
      </c>
      <c r="F27" s="76">
        <f>VLOOKUP($B27,PU!$B$3:$E$175,4,FALSE)</f>
        <v>259.66000000000003</v>
      </c>
      <c r="G27" s="224">
        <f t="shared" si="0"/>
        <v>259.66000000000003</v>
      </c>
      <c r="H27" s="15"/>
      <c r="I27" s="15"/>
      <c r="J27" s="17"/>
      <c r="K27" s="15"/>
    </row>
    <row r="28" spans="2:15" ht="15.6" outlineLevel="1" x14ac:dyDescent="0.3">
      <c r="B28" s="329" t="s">
        <v>206</v>
      </c>
      <c r="C28" s="329"/>
      <c r="D28" s="329"/>
      <c r="E28" s="329"/>
      <c r="F28" s="329"/>
      <c r="G28" s="261">
        <f>SUM(G7:G27)</f>
        <v>11579.460000000003</v>
      </c>
      <c r="H28" s="22"/>
      <c r="I28" s="23"/>
      <c r="J28" s="24"/>
      <c r="K28" s="25"/>
      <c r="L28" s="26"/>
    </row>
    <row r="29" spans="2:15" ht="15.6" outlineLevel="1" x14ac:dyDescent="0.3">
      <c r="B29" s="290"/>
      <c r="C29" s="290"/>
      <c r="D29" s="290"/>
      <c r="E29" s="290"/>
      <c r="F29" s="290"/>
      <c r="G29" s="290"/>
      <c r="H29" s="22"/>
      <c r="I29" s="23"/>
      <c r="J29" s="24"/>
      <c r="K29" s="25"/>
      <c r="L29" s="26"/>
    </row>
    <row r="30" spans="2:15" ht="15" customHeight="1" outlineLevel="1" x14ac:dyDescent="0.3">
      <c r="B30" s="324" t="str">
        <f>PU!B41</f>
        <v>OBRA CIVIL</v>
      </c>
      <c r="C30" s="325"/>
      <c r="D30" s="325"/>
      <c r="E30" s="325"/>
      <c r="F30" s="325"/>
      <c r="G30" s="325"/>
      <c r="H30" s="14"/>
      <c r="I30" s="27"/>
      <c r="J30" s="28"/>
    </row>
    <row r="31" spans="2:15" ht="69" outlineLevel="1" x14ac:dyDescent="0.3">
      <c r="B31" s="47" t="s">
        <v>122</v>
      </c>
      <c r="C31" s="21" t="str">
        <f>VLOOKUP($B31,PU!$B$3:$E$175,2,FALSE)</f>
        <v>UT</v>
      </c>
      <c r="D31" s="217" t="str">
        <f>VLOOKUP($B31,PU!$B$3:$E$175,3,FALSE)</f>
        <v>FONAMENT DE FORMIGÓ PREFABRICAT PER A ARMARI REGULADOR AMB DOSIFICACIÓ DE 250 KG/m3 I ENCOFRAT CARA VISTA DE DIMENSIONS APROXIMADES 53 x 32,5 x 35 cm. AMB UN ENCASTAMENT DE 15 cm. I DOS FORATS DE 110 mm. DE DIÀMETRE. TOTALMENT EXECUTAT.</v>
      </c>
      <c r="E31" s="260">
        <v>1</v>
      </c>
      <c r="F31" s="107">
        <f>VLOOKUP($B31,PU!$B$3:$E$175,4,FALSE)</f>
        <v>203.4</v>
      </c>
      <c r="G31" s="224">
        <f t="shared" ref="G31" si="1">ROUND($E31*F31,2)</f>
        <v>203.4</v>
      </c>
      <c r="H31" s="15"/>
      <c r="I31" s="15"/>
      <c r="J31" s="15"/>
      <c r="K31" s="15"/>
      <c r="L31" s="15"/>
      <c r="M31" s="15"/>
      <c r="N31" s="15"/>
      <c r="O31" s="15"/>
    </row>
    <row r="32" spans="2:15" ht="69" outlineLevel="1" x14ac:dyDescent="0.3">
      <c r="B32" s="47" t="s">
        <v>123</v>
      </c>
      <c r="C32" s="21" t="str">
        <f>VLOOKUP($B32,PU!$B$3:$E$175,2,FALSE)</f>
        <v>UT</v>
      </c>
      <c r="D32" s="217" t="str">
        <f>VLOOKUP($B32,PU!$B$3:$E$175,3,FALSE)</f>
        <v>FONAMENT DE FORMIGÓ PER A COLUMNA DE 4 METRES, AMB DOSIFICACIÓ DE 250 KG/m3, MITJANÇANT UN DAU DE 50 cm. DE COSTAT I 60 cm. DE PROFUNDITAT, INCLÒS COLZE DE CONNEXIÓ AMB TUBULAR. INCLOU DEMOLICIÓ PAVIMENT, EXCAVACIÓ I POSTERIOR REPOSICIÓ. TOTALMENT EXECUTAT.</v>
      </c>
      <c r="E32" s="260">
        <v>1</v>
      </c>
      <c r="F32" s="107">
        <f>VLOOKUP($B32,PU!$B$3:$E$175,4,FALSE)</f>
        <v>95.21</v>
      </c>
      <c r="G32" s="224">
        <f t="shared" ref="G32:G45" si="2">ROUND($E32*F32,2)</f>
        <v>95.21</v>
      </c>
      <c r="H32" s="15"/>
      <c r="I32" s="15"/>
      <c r="J32" s="15"/>
      <c r="K32" s="15"/>
      <c r="L32" s="15"/>
      <c r="M32" s="15"/>
      <c r="N32" s="15"/>
      <c r="O32" s="15"/>
    </row>
    <row r="33" spans="2:15" ht="69" outlineLevel="1" x14ac:dyDescent="0.3">
      <c r="B33" s="47" t="s">
        <v>133</v>
      </c>
      <c r="C33" s="21" t="str">
        <f>VLOOKUP($B33,PU!$B$3:$E$175,2,FALSE)</f>
        <v>UT</v>
      </c>
      <c r="D33" s="217" t="str">
        <f>VLOOKUP($B33,PU!$B$3:$E$175,3,FALSE)</f>
        <v>PERICÓ DE 60 x 60 cm. PREFABRICAT DE FORMIGÓ O CONSTRUÏT AMB MAONS GERO I FONS DEL MATEIX MATERIAL REBENT EL MARC I LA TAPA CORRESPONENT, SENSE INCLOURE AQUESTS. INCLOU DEMOLICIÓ PAVIMENT, EXCAVACIÓ I POSTERIOR REPOSICIÓ. TOTALMENT EXECUTAT.</v>
      </c>
      <c r="E33" s="260">
        <v>1</v>
      </c>
      <c r="F33" s="107">
        <f>VLOOKUP($B33,PU!$B$3:$E$175,4,FALSE)</f>
        <v>129.83000000000001</v>
      </c>
      <c r="G33" s="224">
        <f t="shared" si="2"/>
        <v>129.83000000000001</v>
      </c>
      <c r="H33" s="15"/>
      <c r="I33" s="15"/>
      <c r="J33" s="15"/>
      <c r="K33" s="15"/>
      <c r="L33" s="15"/>
      <c r="M33" s="15"/>
      <c r="N33" s="15"/>
      <c r="O33" s="15"/>
    </row>
    <row r="34" spans="2:15" ht="27.6" outlineLevel="1" x14ac:dyDescent="0.3">
      <c r="B34" s="47" t="s">
        <v>135</v>
      </c>
      <c r="C34" s="21" t="str">
        <f>VLOOKUP($B34,PU!$B$3:$E$175,2,FALSE)</f>
        <v>UT</v>
      </c>
      <c r="D34" s="217" t="str">
        <f>VLOOKUP($B34,PU!$B$3:$E$175,3,FALSE)</f>
        <v>SUBMINISTRAMENT MARC DE FERRO FOS DE 60 x 60 cm PER INSTAL·LACIÓ EN VORERA, AMB INSCRIPCIÓ.</v>
      </c>
      <c r="E34" s="260">
        <v>1</v>
      </c>
      <c r="F34" s="107">
        <f>VLOOKUP($B34,PU!$B$3:$E$175,4,FALSE)</f>
        <v>34.619999999999997</v>
      </c>
      <c r="G34" s="224">
        <f t="shared" si="2"/>
        <v>34.619999999999997</v>
      </c>
      <c r="H34" s="15"/>
      <c r="I34" s="15"/>
      <c r="J34" s="15"/>
      <c r="K34" s="15"/>
      <c r="L34" s="15"/>
      <c r="M34" s="15"/>
      <c r="N34" s="15"/>
      <c r="O34" s="15"/>
    </row>
    <row r="35" spans="2:15" ht="27.6" outlineLevel="1" x14ac:dyDescent="0.3">
      <c r="B35" s="47" t="s">
        <v>137</v>
      </c>
      <c r="C35" s="21" t="str">
        <f>VLOOKUP($B35,PU!$B$3:$E$175,2,FALSE)</f>
        <v>UT</v>
      </c>
      <c r="D35" s="217" t="str">
        <f>VLOOKUP($B35,PU!$B$3:$E$175,3,FALSE)</f>
        <v>SUBMINISTRAMENT TAPA DE FERRO FOS DE 60 x 60 cm PER INSTAL·LACIÓ EN VORERA, AMB INSCRIPCIÓ.</v>
      </c>
      <c r="E35" s="260">
        <v>1</v>
      </c>
      <c r="F35" s="107">
        <f>VLOOKUP($B35,PU!$B$3:$E$175,4,FALSE)</f>
        <v>69.25</v>
      </c>
      <c r="G35" s="224">
        <f t="shared" si="2"/>
        <v>69.25</v>
      </c>
      <c r="H35" s="15"/>
      <c r="I35" s="15"/>
      <c r="J35" s="15"/>
      <c r="K35" s="15"/>
      <c r="L35" s="15"/>
      <c r="M35" s="15"/>
      <c r="N35" s="15"/>
      <c r="O35" s="15"/>
    </row>
    <row r="36" spans="2:15" ht="41.4" outlineLevel="1" x14ac:dyDescent="0.3">
      <c r="B36" s="47" t="s">
        <v>139</v>
      </c>
      <c r="C36" s="21" t="str">
        <f>VLOOKUP($B36,PU!$B$3:$E$175,2,FALSE)</f>
        <v>UT</v>
      </c>
      <c r="D36" s="217" t="str">
        <f>VLOOKUP($B36,PU!$B$3:$E$175,3,FALSE)</f>
        <v>REPARACIÓ D'ESTRUCTURA INTERIOR DE PERICÓ EXISTENT DE 60 x 60 cm, AMB ADEQUACIÓ DE PARETS I LLISCAT. TOTALMENT EXECUTAT.</v>
      </c>
      <c r="E36" s="260">
        <v>1</v>
      </c>
      <c r="F36" s="107">
        <f>VLOOKUP($B36,PU!$B$3:$E$175,4,FALSE)</f>
        <v>70.98</v>
      </c>
      <c r="G36" s="224">
        <f t="shared" si="2"/>
        <v>70.98</v>
      </c>
      <c r="H36" s="15"/>
      <c r="I36" s="15"/>
      <c r="J36" s="15"/>
      <c r="K36" s="15"/>
      <c r="L36" s="15"/>
      <c r="M36" s="15"/>
      <c r="N36" s="15"/>
      <c r="O36" s="15"/>
    </row>
    <row r="37" spans="2:15" ht="27.6" outlineLevel="1" x14ac:dyDescent="0.3">
      <c r="B37" s="47" t="s">
        <v>149</v>
      </c>
      <c r="C37" s="21" t="str">
        <f>VLOOKUP($B37,PU!$B$3:$E$175,2,FALSE)</f>
        <v>UT</v>
      </c>
      <c r="D37" s="217" t="str">
        <f>VLOOKUP($B37,PU!$B$3:$E$175,3,FALSE)</f>
        <v>INTERCEPTAR CANALITZACIÓ EXISTENT / EMBOCADURA PERICÓ EXISTENT.</v>
      </c>
      <c r="E37" s="260">
        <v>1</v>
      </c>
      <c r="F37" s="107">
        <f>VLOOKUP($B37,PU!$B$3:$E$175,4,FALSE)</f>
        <v>160.12</v>
      </c>
      <c r="G37" s="224">
        <f t="shared" si="2"/>
        <v>160.12</v>
      </c>
      <c r="H37" s="15"/>
      <c r="I37" s="15"/>
      <c r="J37" s="15"/>
      <c r="K37" s="15"/>
      <c r="L37" s="15"/>
      <c r="M37" s="15"/>
      <c r="N37" s="15"/>
      <c r="O37" s="15"/>
    </row>
    <row r="38" spans="2:15" ht="27.6" outlineLevel="1" x14ac:dyDescent="0.3">
      <c r="B38" s="47" t="s">
        <v>151</v>
      </c>
      <c r="C38" s="21" t="str">
        <f>VLOOKUP($B38,PU!$B$3:$E$175,2,FALSE)</f>
        <v>ML</v>
      </c>
      <c r="D38" s="217" t="str">
        <f>VLOOKUP($B38,PU!$B$3:$E$175,3,FALSE)</f>
        <v>COMPROVACIÓ I MANDRINATGE DE CANALITZACIÓ EXISTENT DEIXANT PASSAT FIL GUIA.</v>
      </c>
      <c r="E38" s="260">
        <v>150</v>
      </c>
      <c r="F38" s="107">
        <f>VLOOKUP($B38,PU!$B$3:$E$175,4,FALSE)</f>
        <v>2.16</v>
      </c>
      <c r="G38" s="224">
        <f t="shared" si="2"/>
        <v>324</v>
      </c>
      <c r="H38" s="15"/>
      <c r="I38" s="15"/>
      <c r="J38" s="15"/>
      <c r="K38" s="15"/>
      <c r="L38" s="15"/>
      <c r="M38" s="15"/>
      <c r="N38" s="15"/>
      <c r="O38" s="15"/>
    </row>
    <row r="39" spans="2:15" ht="96.6" outlineLevel="1" x14ac:dyDescent="0.3">
      <c r="B39" s="47" t="s">
        <v>153</v>
      </c>
      <c r="C39" s="21" t="str">
        <f>VLOOKUP($B39,PU!$B$3:$E$175,2,FALSE)</f>
        <v>ML</v>
      </c>
      <c r="D39" s="217" t="str">
        <f>VLOOKUP($B39,PU!$B$3:$E$175,3,FALSE)</f>
        <v>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v>
      </c>
      <c r="E39" s="260">
        <v>10</v>
      </c>
      <c r="F39" s="107">
        <f>VLOOKUP($B39,PU!$B$3:$E$175,4,FALSE)</f>
        <v>73.569999999999993</v>
      </c>
      <c r="G39" s="224">
        <f t="shared" si="2"/>
        <v>735.7</v>
      </c>
      <c r="H39" s="15"/>
      <c r="I39" s="15"/>
      <c r="J39" s="15"/>
      <c r="K39" s="15"/>
      <c r="L39" s="15"/>
      <c r="M39" s="15"/>
      <c r="N39" s="15"/>
      <c r="O39" s="15"/>
    </row>
    <row r="40" spans="2:15" ht="110.4" outlineLevel="1" x14ac:dyDescent="0.3">
      <c r="B40" s="47" t="s">
        <v>162</v>
      </c>
      <c r="C40" s="21" t="str">
        <f>VLOOKUP($B40,PU!$B$3:$E$175,2,FALSE)</f>
        <v>ML</v>
      </c>
      <c r="D40" s="217" t="str">
        <f>VLOOKUP($B40,PU!$B$3:$E$175,3,FALSE)</f>
        <v>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v>
      </c>
      <c r="E40" s="260">
        <v>3</v>
      </c>
      <c r="F40" s="107">
        <f>VLOOKUP($B40,PU!$B$3:$E$175,4,FALSE)</f>
        <v>134.16</v>
      </c>
      <c r="G40" s="224">
        <f t="shared" si="2"/>
        <v>402.48</v>
      </c>
      <c r="H40" s="15"/>
      <c r="I40" s="15"/>
      <c r="J40" s="15"/>
      <c r="K40" s="15"/>
      <c r="L40" s="15"/>
      <c r="M40" s="15"/>
      <c r="N40" s="15"/>
      <c r="O40" s="15"/>
    </row>
    <row r="41" spans="2:15" ht="27.6" outlineLevel="1" x14ac:dyDescent="0.3">
      <c r="B41" s="47" t="s">
        <v>241</v>
      </c>
      <c r="C41" s="21" t="str">
        <f>VLOOKUP($B41,PU!$B$3:$E$175,2,FALSE)</f>
        <v>UT</v>
      </c>
      <c r="D41" s="217" t="str">
        <f>VLOOKUP($B41,PU!$B$3:$E$175,3,FALSE)</f>
        <v>SUBMINISTRAMENT PLACA DE PRESA DE TERRA DE 500 x 500 x 3 mm I ACCESSORIS CONNEXIÓ.</v>
      </c>
      <c r="E41" s="260">
        <v>1</v>
      </c>
      <c r="F41" s="107">
        <f>VLOOKUP($B41,PU!$B$3:$E$175,4,FALSE)</f>
        <v>30.29</v>
      </c>
      <c r="G41" s="224">
        <f t="shared" si="2"/>
        <v>30.29</v>
      </c>
      <c r="H41" s="15"/>
      <c r="I41" s="15"/>
      <c r="J41" s="15"/>
      <c r="K41" s="15"/>
      <c r="L41" s="15"/>
      <c r="M41" s="15"/>
      <c r="N41" s="15"/>
      <c r="O41" s="15"/>
    </row>
    <row r="42" spans="2:15" ht="41.4" outlineLevel="1" x14ac:dyDescent="0.3">
      <c r="B42" s="47" t="s">
        <v>242</v>
      </c>
      <c r="C42" s="21" t="str">
        <f>VLOOKUP($B42,PU!$B$3:$E$175,2,FALSE)</f>
        <v>UT</v>
      </c>
      <c r="D42" s="217" t="str">
        <f>VLOOKUP($B42,PU!$B$3:$E$175,3,FALSE)</f>
        <v>INSTAL∙LACIÓ PLACA DE PRESA DE TERRA DE 500 x 500 x 3 mm I ACCESSORIS CONNEXIÓ, EN PERICÓ DE REGISTRE. INCLOSA OBRA CIVIL NECESSÀRIA.</v>
      </c>
      <c r="E42" s="260">
        <v>1</v>
      </c>
      <c r="F42" s="107">
        <f>VLOOKUP($B42,PU!$B$3:$E$175,4,FALSE)</f>
        <v>129.83000000000001</v>
      </c>
      <c r="G42" s="224">
        <f t="shared" si="2"/>
        <v>129.83000000000001</v>
      </c>
      <c r="H42" s="15"/>
      <c r="I42" s="15"/>
      <c r="J42" s="15"/>
      <c r="K42" s="15"/>
      <c r="L42" s="15"/>
      <c r="M42" s="15"/>
      <c r="N42" s="15"/>
      <c r="O42" s="15"/>
    </row>
    <row r="43" spans="2:15" outlineLevel="1" x14ac:dyDescent="0.3">
      <c r="B43" s="47" t="s">
        <v>244</v>
      </c>
      <c r="C43" s="21" t="str">
        <f>VLOOKUP($B43,PU!$B$3:$E$175,2,FALSE)</f>
        <v>UT</v>
      </c>
      <c r="D43" s="217" t="str">
        <f>VLOOKUP($B43,PU!$B$3:$E$175,3,FALSE)</f>
        <v>OBTURACIÓ DE TUBULAR AMB CABLES EXISTENTS.</v>
      </c>
      <c r="E43" s="260">
        <v>15</v>
      </c>
      <c r="F43" s="107">
        <f>VLOOKUP($B43,PU!$B$3:$E$175,4,FALSE)</f>
        <v>2.6</v>
      </c>
      <c r="G43" s="224">
        <f t="shared" si="2"/>
        <v>39</v>
      </c>
      <c r="H43" s="15"/>
      <c r="I43" s="15"/>
      <c r="J43" s="15"/>
      <c r="K43" s="15"/>
      <c r="L43" s="15"/>
      <c r="M43" s="15"/>
      <c r="N43" s="15"/>
      <c r="O43" s="15"/>
    </row>
    <row r="44" spans="2:15" ht="41.4" outlineLevel="1" x14ac:dyDescent="0.3">
      <c r="B44" s="47" t="s">
        <v>245</v>
      </c>
      <c r="C44" s="21" t="str">
        <f>VLOOKUP($B44,PU!$B$3:$E$175,2,FALSE)</f>
        <v>M3</v>
      </c>
      <c r="D44" s="217" t="str">
        <f>VLOOKUP($B44,PU!$B$3:$E$175,3,FALSE)</f>
        <v>DEMOLICIÓ DE FORMIGÓ AMB MARTELL TRENCADOR, INCLÒS TALL D'ARMADURES AMB SOPLET, RETIRADA I TRANSPORT DE RESIDUS A DEIXALLERIA. TOTALMENT EXECUTADA.</v>
      </c>
      <c r="E44" s="260">
        <v>1</v>
      </c>
      <c r="F44" s="107">
        <f>VLOOKUP($B44,PU!$B$3:$E$175,4,FALSE)</f>
        <v>109.06</v>
      </c>
      <c r="G44" s="224">
        <f t="shared" si="2"/>
        <v>109.06</v>
      </c>
      <c r="H44" s="15"/>
      <c r="I44" s="15"/>
      <c r="J44" s="15"/>
      <c r="K44" s="15"/>
      <c r="L44" s="15"/>
      <c r="M44" s="15"/>
      <c r="N44" s="15"/>
      <c r="O44" s="15"/>
    </row>
    <row r="45" spans="2:15" ht="69" outlineLevel="1" x14ac:dyDescent="0.3">
      <c r="B45" s="47" t="s">
        <v>171</v>
      </c>
      <c r="C45" s="21" t="str">
        <f>VLOOKUP($B45,PU!$B$3:$E$175,2,FALSE)</f>
        <v>UT</v>
      </c>
      <c r="D45" s="217" t="str">
        <f>VLOOKUP($B45,PU!$B$3:$E$175,3,FALSE)</f>
        <v>SENYALITZACIÓ OBRES, ZONES D'ABASSEGAMENT DE MATERIALS, MAQUINÀRIA, TALLS DE CARRIL I SIMILARS, NECESSARIS PER A L'EXECUCIÓ DE L'OBRA CIVIL A FER EN EL PUNT DE CONTROL. INCLOU TRAMITACIÓ PERMISOS I GESTIONS DAVANT ORGANISMES I ADMINISTRACIONS.</v>
      </c>
      <c r="E45" s="260">
        <v>1</v>
      </c>
      <c r="F45" s="107">
        <f>VLOOKUP($B45,PU!$B$3:$E$175,4,FALSE)</f>
        <v>389.49</v>
      </c>
      <c r="G45" s="224">
        <f t="shared" si="2"/>
        <v>389.49</v>
      </c>
      <c r="H45" s="15"/>
      <c r="I45" s="15"/>
      <c r="J45" s="15"/>
      <c r="K45" s="15"/>
      <c r="L45" s="15"/>
      <c r="M45" s="15"/>
      <c r="N45" s="15"/>
      <c r="O45" s="15"/>
    </row>
    <row r="46" spans="2:15" ht="15.6" outlineLevel="1" x14ac:dyDescent="0.3">
      <c r="B46" s="323" t="s">
        <v>207</v>
      </c>
      <c r="C46" s="323"/>
      <c r="D46" s="323"/>
      <c r="E46" s="323"/>
      <c r="F46" s="323"/>
      <c r="G46" s="261">
        <f>SUM(G31:G45)</f>
        <v>2923.26</v>
      </c>
      <c r="H46" s="22"/>
      <c r="I46" s="23"/>
      <c r="J46" s="24"/>
      <c r="K46" s="25"/>
    </row>
    <row r="47" spans="2:15" ht="15.6" outlineLevel="1" x14ac:dyDescent="0.3">
      <c r="B47" s="290"/>
      <c r="C47" s="290"/>
      <c r="D47" s="290"/>
      <c r="E47" s="290"/>
      <c r="F47" s="290"/>
      <c r="G47" s="290"/>
      <c r="H47" s="22"/>
      <c r="I47" s="23"/>
      <c r="J47" s="24"/>
      <c r="K47" s="25"/>
      <c r="L47" s="26"/>
    </row>
    <row r="48" spans="2:15" ht="15" customHeight="1" outlineLevel="1" x14ac:dyDescent="0.3">
      <c r="B48" s="324" t="str">
        <f>PU!B73</f>
        <v>INSTAL·LACIÓ ELÈCTRICA</v>
      </c>
      <c r="C48" s="325"/>
      <c r="D48" s="325"/>
      <c r="E48" s="325"/>
      <c r="F48" s="325"/>
      <c r="G48" s="325"/>
      <c r="H48" s="14"/>
      <c r="I48" s="27"/>
      <c r="J48" s="28"/>
      <c r="K48" s="14"/>
    </row>
    <row r="49" spans="2:11" ht="27.6" outlineLevel="1" x14ac:dyDescent="0.3">
      <c r="B49" s="29" t="s">
        <v>107</v>
      </c>
      <c r="C49" s="266" t="str">
        <f>VLOOKUP($B49,PU!$B$3:$E$175,2,FALSE)</f>
        <v>UT</v>
      </c>
      <c r="D49" s="242" t="str">
        <f>VLOOKUP($B49,PU!$B$3:$E$175,3,FALSE)</f>
        <v>TREBALLS PER A LA REALITZACIÓ DE L'ALIMENTACIÓ DEL PUNT DE CONTROL, D'ACORD AMB EL QUE INDICA EL PLEC.</v>
      </c>
      <c r="E49" s="260">
        <v>1</v>
      </c>
      <c r="F49" s="107">
        <f>VLOOKUP($B49,PU!$B$3:$E$175,4,FALSE)</f>
        <v>164.45</v>
      </c>
      <c r="G49" s="224">
        <f t="shared" ref="G49" si="3">ROUND($E49*F49,2)</f>
        <v>164.45</v>
      </c>
      <c r="H49" s="15"/>
      <c r="I49" s="15"/>
      <c r="J49" s="15"/>
      <c r="K49" s="15"/>
    </row>
    <row r="50" spans="2:11" ht="69" customHeight="1" outlineLevel="1" x14ac:dyDescent="0.3">
      <c r="B50" s="29" t="s">
        <v>109</v>
      </c>
      <c r="C50" s="29" t="str">
        <f>VLOOKUP($B50,PU!$B$3:$E$175,2,FALSE)</f>
        <v>UT</v>
      </c>
      <c r="D50" s="242" t="str">
        <f>VLOOKUP($B50,PU!$B$3:$E$175,3,FALSE)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50" s="260">
        <v>1</v>
      </c>
      <c r="F50" s="107">
        <f>VLOOKUP($B50,PU!$B$3:$E$175,4,FALSE)</f>
        <v>257.93</v>
      </c>
      <c r="G50" s="224">
        <f t="shared" ref="G50:G58" si="4">ROUND($E50*F50,2)</f>
        <v>257.93</v>
      </c>
      <c r="H50" s="15"/>
      <c r="I50" s="15"/>
      <c r="J50" s="15"/>
      <c r="K50" s="15"/>
    </row>
    <row r="51" spans="2:11" ht="27.6" outlineLevel="1" x14ac:dyDescent="0.3">
      <c r="B51" s="29" t="s">
        <v>110</v>
      </c>
      <c r="C51" s="29" t="str">
        <f>VLOOKUP($B51,PU!$B$3:$E$175,2,FALSE)</f>
        <v>UT</v>
      </c>
      <c r="D51" s="242" t="str">
        <f>VLOOKUP($B51,PU!$B$3:$E$175,3,FALSE)</f>
        <v xml:space="preserve">INSTAL·LACIÓ D'EQUIPAMENTS ESPECÍFICS PER LA DISTRIBUCIÓ D'ENERGIA DEL PUNT DE CONTROL. </v>
      </c>
      <c r="E51" s="260">
        <v>1</v>
      </c>
      <c r="F51" s="107">
        <f>VLOOKUP($B51,PU!$B$3:$E$175,4,FALSE)</f>
        <v>70.11</v>
      </c>
      <c r="G51" s="224">
        <f t="shared" si="4"/>
        <v>70.11</v>
      </c>
      <c r="H51" s="15"/>
      <c r="I51" s="15"/>
      <c r="J51" s="15"/>
      <c r="K51" s="15"/>
    </row>
    <row r="52" spans="2:11" ht="41.4" outlineLevel="1" x14ac:dyDescent="0.3">
      <c r="B52" s="29" t="s">
        <v>112</v>
      </c>
      <c r="C52" s="29" t="str">
        <f>VLOOKUP($B52,PU!$B$3:$E$175,2,FALSE)</f>
        <v>ML</v>
      </c>
      <c r="D52" s="242" t="str">
        <f>VLOOKUP($B52,PU!$B$3:$E$175,3,FALSE)</f>
        <v>SUBMINISTRAMENT DE CABLE DE CONDUCTOR DE COURE AMB AÏLLAMENT DE PLÀSTIC, DE SECCIÓ 1x6  mm2 PER PRESES DE TERRA.</v>
      </c>
      <c r="E52" s="260">
        <v>20</v>
      </c>
      <c r="F52" s="107">
        <f>VLOOKUP($B52,PU!$B$3:$E$175,4,FALSE)</f>
        <v>0.95</v>
      </c>
      <c r="G52" s="224">
        <f t="shared" si="4"/>
        <v>19</v>
      </c>
      <c r="H52" s="15"/>
      <c r="I52" s="15"/>
      <c r="J52" s="15"/>
      <c r="K52" s="15"/>
    </row>
    <row r="53" spans="2:11" ht="27.6" outlineLevel="1" x14ac:dyDescent="0.3">
      <c r="B53" s="29" t="s">
        <v>113</v>
      </c>
      <c r="C53" s="29" t="str">
        <f>VLOOKUP($B53,PU!$B$3:$E$175,2,FALSE)</f>
        <v>ML</v>
      </c>
      <c r="D53" s="242" t="str">
        <f>VLOOKUP($B53,PU!$B$3:$E$175,3,FALSE)</f>
        <v>INSTAL·LACIÓ DE CABLE DE CONDUCTOR DE COURE AMB AÏLLAMENT DE PLÀSTIC, DE SECCIÓ 1x6  mm2 PER PRESES DE TERRA.</v>
      </c>
      <c r="E53" s="260">
        <v>20</v>
      </c>
      <c r="F53" s="107">
        <f>VLOOKUP($B53,PU!$B$3:$E$175,4,FALSE)</f>
        <v>0.78</v>
      </c>
      <c r="G53" s="224">
        <f t="shared" si="4"/>
        <v>15.6</v>
      </c>
      <c r="H53" s="15"/>
      <c r="I53" s="15"/>
      <c r="J53" s="15"/>
      <c r="K53" s="15"/>
    </row>
    <row r="54" spans="2:11" ht="27.6" outlineLevel="1" x14ac:dyDescent="0.3">
      <c r="B54" s="29" t="s">
        <v>114</v>
      </c>
      <c r="C54" s="29" t="str">
        <f>VLOOKUP($B54,PU!$B$3:$E$175,2,FALSE)</f>
        <v>ML</v>
      </c>
      <c r="D54" s="242" t="str">
        <f>VLOOKUP($B54,PU!$B$3:$E$175,3,FALSE)</f>
        <v>SUBMINISTRAMENT DE CABLE DE CONDUCTOR DE COURE EPTAFILAR NU, DE SECCIÓ 1x35  mm2.</v>
      </c>
      <c r="E54" s="260">
        <v>5</v>
      </c>
      <c r="F54" s="107">
        <f>VLOOKUP($B54,PU!$B$3:$E$175,4,FALSE)</f>
        <v>3.89</v>
      </c>
      <c r="G54" s="224">
        <f t="shared" si="4"/>
        <v>19.45</v>
      </c>
      <c r="H54" s="15"/>
      <c r="I54" s="15"/>
      <c r="J54" s="15"/>
      <c r="K54" s="15"/>
    </row>
    <row r="55" spans="2:11" ht="27.6" outlineLevel="1" x14ac:dyDescent="0.3">
      <c r="B55" s="29" t="s">
        <v>115</v>
      </c>
      <c r="C55" s="29" t="str">
        <f>VLOOKUP($B55,PU!$B$3:$E$175,2,FALSE)</f>
        <v>ML</v>
      </c>
      <c r="D55" s="242" t="str">
        <f>VLOOKUP($B55,PU!$B$3:$E$175,3,FALSE)</f>
        <v>INSTAL·LACIÓ DE CABLE DE CONDUCTOR DE COURE EPTAFILAR NU, DE SECCIÓ 1x35  mm2.</v>
      </c>
      <c r="E55" s="260">
        <v>5</v>
      </c>
      <c r="F55" s="107">
        <f>VLOOKUP($B55,PU!$B$3:$E$175,4,FALSE)</f>
        <v>0.78</v>
      </c>
      <c r="G55" s="224">
        <f t="shared" si="4"/>
        <v>3.9</v>
      </c>
      <c r="H55" s="15"/>
      <c r="I55" s="15"/>
      <c r="J55" s="15"/>
      <c r="K55" s="15"/>
    </row>
    <row r="56" spans="2:11" ht="27.6" outlineLevel="1" x14ac:dyDescent="0.3">
      <c r="B56" s="29" t="s">
        <v>116</v>
      </c>
      <c r="C56" s="29" t="str">
        <f>VLOOKUP($B56,PU!$B$3:$E$175,2,FALSE)</f>
        <v>ML</v>
      </c>
      <c r="D56" s="242" t="str">
        <f>VLOOKUP($B56,PU!$B$3:$E$175,3,FALSE)</f>
        <v>SUBMINISTRAMENT DE CABLE CONDUCTOR DE COURE RV-K 0,6/1KV DE 3x6 mm2</v>
      </c>
      <c r="E56" s="260">
        <v>200</v>
      </c>
      <c r="F56" s="107">
        <f>VLOOKUP($B56,PU!$B$3:$E$175,4,FALSE)</f>
        <v>2.42</v>
      </c>
      <c r="G56" s="224">
        <f t="shared" si="4"/>
        <v>484</v>
      </c>
      <c r="H56" s="15"/>
      <c r="I56" s="15"/>
      <c r="J56" s="15"/>
      <c r="K56" s="15"/>
    </row>
    <row r="57" spans="2:11" ht="27.6" outlineLevel="1" x14ac:dyDescent="0.3">
      <c r="B57" s="29" t="s">
        <v>117</v>
      </c>
      <c r="C57" s="29" t="str">
        <f>VLOOKUP($B57,PU!$B$3:$E$175,2,FALSE)</f>
        <v>ML</v>
      </c>
      <c r="D57" s="242" t="str">
        <f>VLOOKUP($B57,PU!$B$3:$E$175,3,FALSE)</f>
        <v>INSTAL·LACIÓ DE CABLE CONDUCTOR DE COURE RV-K 0,6/1KV DE 3x6 mm2</v>
      </c>
      <c r="E57" s="260">
        <v>200</v>
      </c>
      <c r="F57" s="107">
        <f>VLOOKUP($B57,PU!$B$3:$E$175,4,FALSE)</f>
        <v>0.78</v>
      </c>
      <c r="G57" s="224">
        <f t="shared" ref="G57" si="5">ROUND($E57*F57,2)</f>
        <v>156</v>
      </c>
      <c r="H57" s="15"/>
      <c r="I57" s="15"/>
      <c r="J57" s="15"/>
      <c r="K57" s="15"/>
    </row>
    <row r="58" spans="2:11" ht="69" outlineLevel="1" x14ac:dyDescent="0.3">
      <c r="B58" s="29" t="s">
        <v>369</v>
      </c>
      <c r="C58" s="29" t="str">
        <f>VLOOKUP($B58,PU!$B$3:$E$175,2,FALSE)</f>
        <v>UT</v>
      </c>
      <c r="D58" s="242" t="str">
        <f>VLOOKUP($B58,PU!$B$3:$E$175,3,FALSE)</f>
        <v>MODIFICACIÓ DE LEGALITZACIÓ EXISTENT DE &lt;15KW PER AFEGIR UNA SORTIDA ADICIONAL PER ALIMENTAR UN ARMARI Y CÀMERES. INCLOU CÀLCULS DE CABLEJAT, RIYSIC, CIE I LA GESTIÓ PER LA FIRMA DE LA DECLARACIÓ RESPONSABLE I LA PRESENTACIÓ A INDUSTRIA.</v>
      </c>
      <c r="E58" s="260">
        <v>1</v>
      </c>
      <c r="F58" s="107">
        <f>VLOOKUP($B58,PU!$B$3:$E$175,4,FALSE)</f>
        <v>261.73</v>
      </c>
      <c r="G58" s="224">
        <f t="shared" si="4"/>
        <v>261.73</v>
      </c>
      <c r="H58" s="15"/>
      <c r="I58" s="15"/>
      <c r="J58" s="15"/>
      <c r="K58" s="15"/>
    </row>
    <row r="59" spans="2:11" ht="15.6" x14ac:dyDescent="0.3">
      <c r="B59" s="323" t="s">
        <v>208</v>
      </c>
      <c r="C59" s="323"/>
      <c r="D59" s="323"/>
      <c r="E59" s="323"/>
      <c r="F59" s="323"/>
      <c r="G59" s="261">
        <f>SUM(G49:G58)</f>
        <v>1452.17</v>
      </c>
      <c r="H59" s="22"/>
      <c r="I59" s="23"/>
      <c r="J59" s="24"/>
      <c r="K59" s="25"/>
    </row>
    <row r="60" spans="2:11" ht="15" customHeight="1" x14ac:dyDescent="0.3">
      <c r="B60" s="291"/>
      <c r="C60" s="291"/>
      <c r="D60" s="291"/>
      <c r="E60" s="291"/>
      <c r="F60" s="291"/>
      <c r="G60" s="291"/>
      <c r="H60" s="22"/>
      <c r="I60" s="23"/>
      <c r="J60" s="24"/>
      <c r="K60" s="25"/>
    </row>
    <row r="61" spans="2:11" ht="15" customHeight="1" outlineLevel="1" x14ac:dyDescent="0.3">
      <c r="B61" s="324" t="str">
        <f>PU!B92</f>
        <v>SENYALITZACIÓ</v>
      </c>
      <c r="C61" s="325"/>
      <c r="D61" s="325"/>
      <c r="E61" s="325"/>
      <c r="F61" s="325"/>
      <c r="G61" s="325"/>
      <c r="H61" s="14"/>
      <c r="I61" s="27"/>
      <c r="J61" s="28"/>
      <c r="K61" s="14"/>
    </row>
    <row r="62" spans="2:11" ht="82.8" outlineLevel="1" x14ac:dyDescent="0.3">
      <c r="B62" s="29" t="s">
        <v>178</v>
      </c>
      <c r="C62" s="29" t="str">
        <f>VLOOKUP($B62,PU!$B$3:$E$175,2,FALSE)</f>
        <v>UT</v>
      </c>
      <c r="D62" s="242" t="str">
        <f>VLOOKUP($B62,PU!$B$3:$E$175,3,FALSE)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62" s="47">
        <v>1</v>
      </c>
      <c r="F62" s="107">
        <f>VLOOKUP($B62,PU!$B$3:$E$175,4,FALSE)</f>
        <v>90.42</v>
      </c>
      <c r="G62" s="224">
        <f t="shared" ref="G62" si="6">ROUND($E62*F62,2)</f>
        <v>90.42</v>
      </c>
      <c r="H62" s="15"/>
      <c r="I62" s="15"/>
      <c r="J62" s="15"/>
      <c r="K62" s="15"/>
    </row>
    <row r="63" spans="2:11" ht="82.8" x14ac:dyDescent="0.3">
      <c r="B63" s="29" t="s">
        <v>181</v>
      </c>
      <c r="C63" s="29" t="str">
        <f>VLOOKUP($B63,PU!$B$3:$E$175,2,FALSE)</f>
        <v>UT</v>
      </c>
      <c r="D63" s="242" t="str">
        <f>VLOOKUP($B63,PU!$B$3:$E$175,3,FALSE)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63" s="47">
        <v>1</v>
      </c>
      <c r="F63" s="107">
        <f>VLOOKUP($B63,PU!$B$3:$E$175,4,FALSE)</f>
        <v>107.23</v>
      </c>
      <c r="G63" s="224">
        <f t="shared" ref="G63:G64" si="7">ROUND($E63*F63,2)</f>
        <v>107.23</v>
      </c>
      <c r="H63" s="15"/>
      <c r="I63" s="15"/>
      <c r="J63" s="15"/>
      <c r="K63" s="15"/>
    </row>
    <row r="64" spans="2:11" x14ac:dyDescent="0.3">
      <c r="B64" s="29" t="s">
        <v>184</v>
      </c>
      <c r="C64" s="29" t="str">
        <f>VLOOKUP($B64,PU!$B$3:$E$175,2,FALSE)</f>
        <v>UT</v>
      </c>
      <c r="D64" s="262" t="str">
        <f>VLOOKUP($B64,PU!$B$3:$E$175,3,FALSE)</f>
        <v>INSTAL·LACIÓ DE SENYAL VERTICAL.</v>
      </c>
      <c r="E64" s="47">
        <v>2</v>
      </c>
      <c r="F64" s="107">
        <f>VLOOKUP($B64,PU!$B$3:$E$175,4,FALSE)</f>
        <v>38.950000000000003</v>
      </c>
      <c r="G64" s="224">
        <f t="shared" si="7"/>
        <v>77.900000000000006</v>
      </c>
      <c r="H64" s="15"/>
      <c r="I64" s="15"/>
      <c r="J64" s="15"/>
      <c r="K64" s="15"/>
    </row>
    <row r="65" spans="2:11" ht="15.6" outlineLevel="1" x14ac:dyDescent="0.3">
      <c r="B65" s="323" t="s">
        <v>209</v>
      </c>
      <c r="C65" s="323"/>
      <c r="D65" s="323"/>
      <c r="E65" s="323"/>
      <c r="F65" s="323"/>
      <c r="G65" s="261">
        <f>SUM(G62:G64)</f>
        <v>275.55</v>
      </c>
      <c r="H65" s="22"/>
      <c r="I65" s="23"/>
      <c r="J65" s="24"/>
      <c r="K65" s="25"/>
    </row>
    <row r="66" spans="2:11" ht="15" customHeight="1" outlineLevel="1" x14ac:dyDescent="0.3">
      <c r="B66" s="291"/>
      <c r="C66" s="291"/>
      <c r="D66" s="291"/>
      <c r="E66" s="291"/>
      <c r="F66" s="291"/>
      <c r="G66" s="291"/>
      <c r="H66" s="22"/>
      <c r="I66" s="23"/>
      <c r="J66" s="24"/>
      <c r="K66" s="25"/>
    </row>
    <row r="67" spans="2:11" ht="15" customHeight="1" outlineLevel="1" x14ac:dyDescent="0.3">
      <c r="B67" s="324" t="s">
        <v>195</v>
      </c>
      <c r="C67" s="325"/>
      <c r="D67" s="325"/>
      <c r="E67" s="325"/>
      <c r="F67" s="325"/>
      <c r="G67" s="325"/>
      <c r="H67" s="14"/>
      <c r="I67" s="27"/>
      <c r="J67" s="28"/>
      <c r="K67" s="14"/>
    </row>
    <row r="68" spans="2:11" ht="41.4" outlineLevel="1" x14ac:dyDescent="0.3">
      <c r="B68" s="29" t="s">
        <v>74</v>
      </c>
      <c r="C68" s="29" t="str">
        <f>VLOOKUP($B68,PU!$B$3:$E$175,2,FALSE)</f>
        <v>ML</v>
      </c>
      <c r="D68" s="242" t="str">
        <f>VLOOKUP($B68,PU!$B$3:$E$175,3,FALSE)</f>
        <v>SUBMINISTRAMENT I INSTAL∙LACIÓ DE CABLE DE 24 FO MONOMODE B1.1, SEGONS EN 186000. ARMAT. AMB PROTECCIÓ D'ARAMIDA, ARMADURA METÀL∙LICA I COBERTA EXTERIOR DE POLIETILÈ.</v>
      </c>
      <c r="E68" s="260">
        <v>200</v>
      </c>
      <c r="F68" s="107">
        <f>VLOOKUP($B68,PU!$B$3:$E$175,4,FALSE)</f>
        <v>2.74</v>
      </c>
      <c r="G68" s="224">
        <f t="shared" ref="G68:G71" si="8">ROUND($E68*F68,2)</f>
        <v>548</v>
      </c>
      <c r="H68" s="15"/>
      <c r="I68" s="15"/>
      <c r="J68" s="15"/>
      <c r="K68" s="15"/>
    </row>
    <row r="69" spans="2:11" ht="41.4" outlineLevel="1" x14ac:dyDescent="0.3">
      <c r="B69" s="29" t="s">
        <v>77</v>
      </c>
      <c r="C69" s="29" t="str">
        <f>VLOOKUP($B69,PU!$B$3:$E$175,2,FALSE)</f>
        <v>UT</v>
      </c>
      <c r="D69" s="242" t="str">
        <f>VLOOKUP($B69,PU!$B$3:$E$175,3,FALSE)</f>
        <v>SUBMINISTRAMENT I INSTAL·LACIÓ DE FUETÓ DE FO MONOMODE FINS A 2 m, INCLÚS CONNECTORS. SEGONS ESPECIFICACIONS AJUNTAMENT.</v>
      </c>
      <c r="E69" s="260">
        <v>2</v>
      </c>
      <c r="F69" s="107">
        <f>VLOOKUP($B69,PU!$B$3:$E$175,4,FALSE)</f>
        <v>19.04</v>
      </c>
      <c r="G69" s="224">
        <f t="shared" si="8"/>
        <v>38.08</v>
      </c>
      <c r="H69" s="15"/>
      <c r="I69" s="15"/>
      <c r="J69" s="15"/>
      <c r="K69" s="15"/>
    </row>
    <row r="70" spans="2:11" ht="27.6" outlineLevel="1" x14ac:dyDescent="0.3">
      <c r="B70" s="29" t="s">
        <v>84</v>
      </c>
      <c r="C70" s="29" t="str">
        <f>VLOOKUP($B70,PU!$B$3:$E$175,2,FALSE)</f>
        <v>UT</v>
      </c>
      <c r="D70" s="242" t="str">
        <f>VLOOKUP($B70,PU!$B$3:$E$175,3,FALSE)</f>
        <v>SUBMINISTRAMENT I INSTAL·LACIÓ DE CAIXA REPARTIDORA ÒPTICA OTB-24. SEGONS ESPECIFICACIONS AJUNTAMENT.</v>
      </c>
      <c r="E70" s="260">
        <v>1</v>
      </c>
      <c r="F70" s="107">
        <f>VLOOKUP($B70,PU!$B$3:$E$175,4,FALSE)</f>
        <v>302.94</v>
      </c>
      <c r="G70" s="224">
        <f t="shared" si="8"/>
        <v>302.94</v>
      </c>
      <c r="H70" s="15"/>
      <c r="I70" s="15"/>
      <c r="J70" s="15"/>
      <c r="K70" s="15"/>
    </row>
    <row r="71" spans="2:11" ht="55.2" outlineLevel="1" x14ac:dyDescent="0.3">
      <c r="B71" s="29" t="s">
        <v>87</v>
      </c>
      <c r="C71" s="29" t="str">
        <f>VLOOKUP($B71,PU!$B$3:$E$175,2,FALSE)</f>
        <v>UT</v>
      </c>
      <c r="D71" s="242" t="str">
        <f>VLOOKUP($B71,PU!$B$3:$E$175,3,FALSE)</f>
        <v>FUSIÓ EN RECTE DE 1 FO MONOMODE. INCLOU PIG·TAIL, CONNECTORS I ADAPTADORS, AIXÍ  COM LES MESURES DE RETROESPARCIMENT I POTÈNCIA. SEGONS ESPECIFICACIONS AJUTAMENT.</v>
      </c>
      <c r="E71" s="260">
        <v>4</v>
      </c>
      <c r="F71" s="107">
        <f>VLOOKUP($B71,PU!$B$3:$E$175,4,FALSE)</f>
        <v>56.26</v>
      </c>
      <c r="G71" s="224">
        <f t="shared" si="8"/>
        <v>225.04</v>
      </c>
      <c r="H71" s="15"/>
      <c r="I71" s="15"/>
      <c r="J71" s="15"/>
      <c r="K71" s="15"/>
    </row>
    <row r="72" spans="2:11" ht="69" customHeight="1" outlineLevel="1" x14ac:dyDescent="0.3">
      <c r="B72" s="29" t="s">
        <v>91</v>
      </c>
      <c r="C72" s="29" t="str">
        <f>VLOOKUP($B72,PU!$B$3:$E$175,2,FALSE)</f>
        <v>UD</v>
      </c>
      <c r="D72" s="242" t="str">
        <f>VLOOKUP($B72,PU!$B$3:$E$175,3,FALSE)</f>
        <v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v>
      </c>
      <c r="E72" s="260">
        <v>1</v>
      </c>
      <c r="F72" s="107">
        <f>VLOOKUP($B72,PU!$B$3:$E$175,4,FALSE)</f>
        <v>999.71</v>
      </c>
      <c r="G72" s="224">
        <f t="shared" ref="G72:G75" si="9">ROUND($E72*F72,2)</f>
        <v>999.71</v>
      </c>
      <c r="H72" s="15"/>
      <c r="I72" s="15"/>
      <c r="J72" s="15"/>
      <c r="K72" s="15"/>
    </row>
    <row r="73" spans="2:11" ht="27.6" outlineLevel="1" x14ac:dyDescent="0.3">
      <c r="B73" s="29" t="s">
        <v>93</v>
      </c>
      <c r="C73" s="29" t="str">
        <f>VLOOKUP($B73,PU!$B$3:$E$175,2,FALSE)</f>
        <v>UD</v>
      </c>
      <c r="D73" s="242" t="str">
        <f>VLOOKUP($B73,PU!$B$3:$E$175,3,FALSE)</f>
        <v>INSTAL·LACIÓ DE SWITCH DE COMUNICACIONS EN ARMARI DE CARRER, HOMOLOGAT PER L'AJUNTAMENT DE BARCELONA - IMI.</v>
      </c>
      <c r="E73" s="260">
        <v>1</v>
      </c>
      <c r="F73" s="107">
        <f>VLOOKUP($B73,PU!$B$3:$E$175,4,FALSE)</f>
        <v>64.92</v>
      </c>
      <c r="G73" s="224">
        <f t="shared" si="9"/>
        <v>64.92</v>
      </c>
      <c r="H73" s="15"/>
      <c r="I73" s="15"/>
      <c r="J73" s="15"/>
      <c r="K73" s="15"/>
    </row>
    <row r="74" spans="2:11" ht="82.8" outlineLevel="1" x14ac:dyDescent="0.3">
      <c r="B74" s="29" t="s">
        <v>104</v>
      </c>
      <c r="C74" s="29" t="str">
        <f>VLOOKUP($B74,PU!$B$3:$E$175,2,FALSE)</f>
        <v>UT</v>
      </c>
      <c r="D74" s="242" t="str">
        <f>VLOOKUP($B74,PU!$B$3:$E$175,3,FALSE)</f>
        <v>SUBMINISTRAMENT l INSTAL·LACIÓ DE CANVIADOR DE MEDI TIPUS SFP (FIBRA OPTICA MONOMODE). CONVERTIDOR DE  MEDI NECESSARI PER TRANSFORMAR LA SENYAL OPTICA A ELECTRICA FO/ ETHERNET/ 422/ 485/ 422, MODEL RAISECOM L2 DIN·RAIL S1503i-AC O EQUIVALENT, INCLOS EL SFP BIFIBRA LC/PC, AMB 1 PORT 100/1000M BASE-X SFP + 2 PORTS 10/100/1000M BX</v>
      </c>
      <c r="E74" s="260">
        <v>1</v>
      </c>
      <c r="F74" s="107">
        <f>VLOOKUP($B74,PU!$B$3:$E$175,4,FALSE)</f>
        <v>478.64</v>
      </c>
      <c r="G74" s="224">
        <f t="shared" ref="G74" si="10">ROUND($E74*F74,2)</f>
        <v>478.64</v>
      </c>
      <c r="H74" s="15"/>
      <c r="I74" s="15"/>
      <c r="J74" s="15"/>
      <c r="K74" s="15"/>
    </row>
    <row r="75" spans="2:11" ht="41.4" outlineLevel="1" x14ac:dyDescent="0.3">
      <c r="B75" s="29" t="s">
        <v>293</v>
      </c>
      <c r="C75" s="29" t="str">
        <f>VLOOKUP($B75,PU!$B$3:$E$175,2,FALSE)</f>
        <v>PAJ</v>
      </c>
      <c r="D75" s="242" t="str">
        <f>VLOOKUP($B75,PU!$B$3:$E$175,3,FALSE)</f>
        <v>TREBALLS CELLNEX PDC-05 LLUÍS EL PIADÓS. INCLOU CONNEXIÓ I INTEGRACIÓ A LA XARXA ACTIVA, TREBALLS DE FO I TREBALLS D'ENGINYERIA, DESPLEGAMENT, DOCUMENTACIÓ I PRL.</v>
      </c>
      <c r="E75" s="260">
        <v>1</v>
      </c>
      <c r="F75" s="107">
        <f>VLOOKUP($B75,PU!$B$3:$E$175,4,FALSE)</f>
        <v>3155.14</v>
      </c>
      <c r="G75" s="224">
        <f t="shared" si="9"/>
        <v>3155.14</v>
      </c>
      <c r="H75" s="15"/>
      <c r="I75" s="15"/>
      <c r="J75" s="15"/>
      <c r="K75" s="30"/>
    </row>
    <row r="76" spans="2:11" ht="16.2" outlineLevel="1" thickBot="1" x14ac:dyDescent="0.35">
      <c r="B76" s="326" t="s">
        <v>210</v>
      </c>
      <c r="C76" s="326"/>
      <c r="D76" s="326"/>
      <c r="E76" s="326"/>
      <c r="F76" s="300"/>
      <c r="G76" s="251">
        <f>SUM(G68:G75)</f>
        <v>5812.4699999999993</v>
      </c>
      <c r="H76" s="22"/>
      <c r="I76" s="23"/>
      <c r="J76" s="24"/>
      <c r="K76" s="25"/>
    </row>
    <row r="77" spans="2:11" ht="15.6" outlineLevel="1" x14ac:dyDescent="0.3">
      <c r="B77" s="327" t="s">
        <v>211</v>
      </c>
      <c r="C77" s="327"/>
      <c r="D77" s="327"/>
      <c r="E77" s="327"/>
      <c r="F77" s="328"/>
      <c r="G77" s="263">
        <f>G28+G46+G59+G65+G76</f>
        <v>22042.910000000003</v>
      </c>
      <c r="H77" s="14"/>
      <c r="I77" s="31"/>
      <c r="J77" s="28"/>
      <c r="K77" s="14"/>
    </row>
    <row r="78" spans="2:11" outlineLevel="1" x14ac:dyDescent="0.3">
      <c r="B78" s="292"/>
      <c r="C78" s="292"/>
      <c r="D78" s="292"/>
      <c r="E78" s="292"/>
      <c r="F78" s="292"/>
      <c r="G78" s="292"/>
      <c r="H78" s="15"/>
      <c r="I78" s="15"/>
      <c r="J78" s="15"/>
      <c r="K78" s="15"/>
    </row>
    <row r="79" spans="2:11" ht="14.4" outlineLevel="1" thickBot="1" x14ac:dyDescent="0.35">
      <c r="B79" s="292"/>
      <c r="C79" s="292"/>
      <c r="D79" s="292"/>
      <c r="E79" s="292"/>
      <c r="F79" s="292"/>
      <c r="G79" s="292"/>
      <c r="H79" s="15"/>
      <c r="I79" s="15"/>
      <c r="J79" s="15"/>
      <c r="K79" s="15"/>
    </row>
    <row r="80" spans="2:11" ht="15.45" customHeight="1" thickBot="1" x14ac:dyDescent="0.35">
      <c r="B80" s="292"/>
      <c r="C80" s="293"/>
      <c r="D80" s="304" t="s">
        <v>201</v>
      </c>
      <c r="E80" s="305"/>
      <c r="F80" s="305"/>
      <c r="G80" s="306"/>
      <c r="H80" s="15"/>
      <c r="I80" s="15"/>
      <c r="J80" s="15"/>
      <c r="K80" s="15"/>
    </row>
    <row r="81" spans="2:12" ht="14.4" customHeight="1" x14ac:dyDescent="0.3">
      <c r="B81" s="292"/>
      <c r="C81" s="293"/>
      <c r="D81" s="330" t="str">
        <f>B6</f>
        <v>EQUIPAMENT PUNT DE CONTROL</v>
      </c>
      <c r="E81" s="331"/>
      <c r="F81" s="331"/>
      <c r="G81" s="112">
        <f>G28</f>
        <v>11579.460000000003</v>
      </c>
      <c r="H81" s="15"/>
      <c r="I81" s="15"/>
      <c r="J81" s="15"/>
      <c r="K81" s="15"/>
    </row>
    <row r="82" spans="2:12" ht="14.4" customHeight="1" outlineLevel="1" x14ac:dyDescent="0.3">
      <c r="B82" s="292"/>
      <c r="C82" s="293"/>
      <c r="D82" s="332" t="str">
        <f>B30</f>
        <v>OBRA CIVIL</v>
      </c>
      <c r="E82" s="333"/>
      <c r="F82" s="333"/>
      <c r="G82" s="114">
        <f>G46</f>
        <v>2923.26</v>
      </c>
      <c r="H82" s="15"/>
      <c r="I82" s="15"/>
      <c r="J82" s="15"/>
      <c r="K82" s="15"/>
    </row>
    <row r="83" spans="2:12" ht="14.4" customHeight="1" outlineLevel="1" x14ac:dyDescent="0.3">
      <c r="B83" s="292"/>
      <c r="C83" s="293"/>
      <c r="D83" s="334" t="str">
        <f>B48</f>
        <v>INSTAL·LACIÓ ELÈCTRICA</v>
      </c>
      <c r="E83" s="335"/>
      <c r="F83" s="335"/>
      <c r="G83" s="116">
        <f>G59</f>
        <v>1452.17</v>
      </c>
      <c r="H83" s="15"/>
      <c r="I83" s="15"/>
      <c r="J83" s="15"/>
      <c r="K83" s="15"/>
    </row>
    <row r="84" spans="2:12" ht="14.4" customHeight="1" outlineLevel="1" x14ac:dyDescent="0.3">
      <c r="B84" s="292"/>
      <c r="C84" s="293"/>
      <c r="D84" s="332" t="str">
        <f>B61</f>
        <v>SENYALITZACIÓ</v>
      </c>
      <c r="E84" s="333"/>
      <c r="F84" s="333"/>
      <c r="G84" s="114">
        <f>G65</f>
        <v>275.55</v>
      </c>
      <c r="H84" s="15"/>
      <c r="I84" s="15"/>
      <c r="J84" s="15"/>
      <c r="K84" s="15"/>
    </row>
    <row r="85" spans="2:12" ht="15" customHeight="1" outlineLevel="1" thickBot="1" x14ac:dyDescent="0.35">
      <c r="B85" s="292"/>
      <c r="C85" s="293"/>
      <c r="D85" s="336" t="s">
        <v>195</v>
      </c>
      <c r="E85" s="337"/>
      <c r="F85" s="337"/>
      <c r="G85" s="118">
        <f>G76</f>
        <v>5812.4699999999993</v>
      </c>
      <c r="H85" s="15"/>
      <c r="I85" s="15"/>
      <c r="J85" s="15"/>
      <c r="K85" s="15"/>
    </row>
    <row r="86" spans="2:12" ht="16.8" outlineLevel="1" thickTop="1" thickBot="1" x14ac:dyDescent="0.35">
      <c r="B86" s="292"/>
      <c r="C86" s="293"/>
      <c r="D86" s="287" t="s">
        <v>196</v>
      </c>
      <c r="E86" s="288"/>
      <c r="F86" s="288"/>
      <c r="G86" s="120">
        <f>SUM(G81:G85)</f>
        <v>22042.910000000003</v>
      </c>
      <c r="H86" s="22"/>
      <c r="I86" s="23"/>
      <c r="J86" s="24"/>
      <c r="K86" s="25"/>
      <c r="L86" s="26"/>
    </row>
    <row r="87" spans="2:12" outlineLevel="1" x14ac:dyDescent="0.3">
      <c r="E87" s="33"/>
      <c r="H87" s="14"/>
      <c r="I87" s="31"/>
      <c r="J87" s="28"/>
      <c r="K87" s="14"/>
    </row>
    <row r="88" spans="2:12" outlineLevel="1" x14ac:dyDescent="0.3">
      <c r="E88" s="33"/>
    </row>
    <row r="89" spans="2:12" outlineLevel="1" x14ac:dyDescent="0.3">
      <c r="E89" s="33"/>
    </row>
    <row r="90" spans="2:12" outlineLevel="1" x14ac:dyDescent="0.3">
      <c r="E90" s="33"/>
    </row>
    <row r="91" spans="2:12" ht="15.75" customHeight="1" x14ac:dyDescent="0.3">
      <c r="E91" s="33"/>
    </row>
    <row r="92" spans="2:12" ht="18" customHeight="1" x14ac:dyDescent="0.3">
      <c r="E92" s="33"/>
    </row>
    <row r="93" spans="2:12" x14ac:dyDescent="0.3">
      <c r="E93" s="33"/>
    </row>
    <row r="94" spans="2:12" x14ac:dyDescent="0.3">
      <c r="E94" s="33"/>
      <c r="K94" s="34"/>
      <c r="L94" s="34"/>
    </row>
    <row r="95" spans="2:12" x14ac:dyDescent="0.3">
      <c r="E95" s="33"/>
      <c r="K95" s="34"/>
      <c r="L95" s="34"/>
    </row>
    <row r="96" spans="2:12" x14ac:dyDescent="0.3">
      <c r="E96" s="33"/>
      <c r="K96" s="34"/>
      <c r="L96" s="34"/>
    </row>
    <row r="97" spans="5:12" x14ac:dyDescent="0.3">
      <c r="E97" s="33"/>
      <c r="K97" s="34"/>
      <c r="L97" s="34"/>
    </row>
    <row r="98" spans="5:12" x14ac:dyDescent="0.3">
      <c r="E98" s="33"/>
      <c r="K98" s="34"/>
      <c r="L98" s="34"/>
    </row>
    <row r="99" spans="5:12" x14ac:dyDescent="0.3">
      <c r="E99" s="33"/>
      <c r="K99" s="34"/>
      <c r="L99" s="34"/>
    </row>
    <row r="100" spans="5:12" x14ac:dyDescent="0.3">
      <c r="E100" s="33"/>
      <c r="K100" s="34"/>
      <c r="L100" s="34"/>
    </row>
    <row r="101" spans="5:12" x14ac:dyDescent="0.3">
      <c r="E101" s="33"/>
      <c r="K101" s="34"/>
      <c r="L101" s="34"/>
    </row>
    <row r="102" spans="5:12" x14ac:dyDescent="0.3">
      <c r="E102" s="33"/>
      <c r="K102" s="34"/>
      <c r="L102" s="34"/>
    </row>
    <row r="103" spans="5:12" x14ac:dyDescent="0.3">
      <c r="E103" s="33"/>
      <c r="K103" s="34"/>
      <c r="L103" s="34"/>
    </row>
    <row r="104" spans="5:12" x14ac:dyDescent="0.3">
      <c r="E104" s="33"/>
      <c r="K104" s="34"/>
      <c r="L104" s="34"/>
    </row>
    <row r="105" spans="5:12" x14ac:dyDescent="0.3">
      <c r="E105" s="33"/>
      <c r="K105" s="34"/>
      <c r="L105" s="34"/>
    </row>
    <row r="106" spans="5:12" x14ac:dyDescent="0.3">
      <c r="E106" s="33"/>
      <c r="K106" s="34"/>
      <c r="L106" s="34"/>
    </row>
    <row r="107" spans="5:12" x14ac:dyDescent="0.3">
      <c r="E107" s="33"/>
      <c r="K107" s="34"/>
      <c r="L107" s="34"/>
    </row>
    <row r="108" spans="5:12" x14ac:dyDescent="0.3">
      <c r="E108" s="33"/>
      <c r="K108" s="34"/>
      <c r="L108" s="34"/>
    </row>
    <row r="109" spans="5:12" x14ac:dyDescent="0.3">
      <c r="E109" s="33"/>
      <c r="K109" s="34"/>
      <c r="L109" s="34"/>
    </row>
    <row r="110" spans="5:12" x14ac:dyDescent="0.3">
      <c r="E110" s="33"/>
      <c r="K110" s="34"/>
      <c r="L110" s="34"/>
    </row>
    <row r="111" spans="5:12" x14ac:dyDescent="0.3">
      <c r="E111" s="33"/>
      <c r="K111" s="34"/>
      <c r="L111" s="34"/>
    </row>
    <row r="112" spans="5:12" x14ac:dyDescent="0.3">
      <c r="E112" s="33"/>
      <c r="K112" s="34"/>
      <c r="L112" s="34"/>
    </row>
    <row r="113" spans="5:12" x14ac:dyDescent="0.3">
      <c r="E113" s="33"/>
      <c r="K113" s="34"/>
      <c r="L113" s="34"/>
    </row>
    <row r="114" spans="5:12" x14ac:dyDescent="0.3">
      <c r="E114" s="33"/>
      <c r="K114" s="34"/>
      <c r="L114" s="34"/>
    </row>
    <row r="115" spans="5:12" x14ac:dyDescent="0.3">
      <c r="E115" s="33"/>
      <c r="K115" s="34"/>
      <c r="L115" s="34"/>
    </row>
    <row r="116" spans="5:12" x14ac:dyDescent="0.3">
      <c r="E116" s="33"/>
      <c r="K116" s="34"/>
      <c r="L116" s="34"/>
    </row>
    <row r="117" spans="5:12" x14ac:dyDescent="0.3">
      <c r="E117" s="33"/>
      <c r="K117" s="34"/>
      <c r="L117" s="34"/>
    </row>
    <row r="118" spans="5:12" x14ac:dyDescent="0.3">
      <c r="E118" s="33"/>
      <c r="K118" s="34"/>
      <c r="L118" s="34"/>
    </row>
    <row r="119" spans="5:12" x14ac:dyDescent="0.3">
      <c r="E119" s="33"/>
      <c r="K119" s="34"/>
      <c r="L119" s="34"/>
    </row>
    <row r="120" spans="5:12" x14ac:dyDescent="0.3">
      <c r="E120" s="33"/>
      <c r="K120" s="34"/>
      <c r="L120" s="34"/>
    </row>
    <row r="121" spans="5:12" x14ac:dyDescent="0.3">
      <c r="E121" s="33"/>
      <c r="K121" s="34"/>
      <c r="L121" s="34"/>
    </row>
    <row r="122" spans="5:12" x14ac:dyDescent="0.3">
      <c r="E122" s="33"/>
      <c r="K122" s="34"/>
      <c r="L122" s="34"/>
    </row>
    <row r="123" spans="5:12" x14ac:dyDescent="0.3">
      <c r="E123" s="33"/>
      <c r="K123" s="34"/>
      <c r="L123" s="34"/>
    </row>
    <row r="124" spans="5:12" x14ac:dyDescent="0.3">
      <c r="E124" s="33"/>
      <c r="K124" s="34"/>
      <c r="L124" s="34"/>
    </row>
    <row r="125" spans="5:12" x14ac:dyDescent="0.3">
      <c r="E125" s="33"/>
      <c r="K125" s="34"/>
      <c r="L125" s="34"/>
    </row>
    <row r="126" spans="5:12" x14ac:dyDescent="0.3">
      <c r="E126" s="33"/>
      <c r="K126" s="34"/>
      <c r="L126" s="34"/>
    </row>
    <row r="127" spans="5:12" x14ac:dyDescent="0.3">
      <c r="E127" s="33"/>
      <c r="K127" s="34"/>
      <c r="L127" s="34"/>
    </row>
    <row r="128" spans="5:12" x14ac:dyDescent="0.3">
      <c r="E128" s="33"/>
      <c r="K128" s="34"/>
      <c r="L128" s="34"/>
    </row>
    <row r="129" spans="5:12" x14ac:dyDescent="0.3">
      <c r="E129" s="33"/>
      <c r="K129" s="34"/>
      <c r="L129" s="34"/>
    </row>
    <row r="130" spans="5:12" x14ac:dyDescent="0.3">
      <c r="E130" s="33"/>
      <c r="K130" s="34"/>
      <c r="L130" s="34"/>
    </row>
    <row r="131" spans="5:12" x14ac:dyDescent="0.3">
      <c r="E131" s="33"/>
      <c r="K131" s="34"/>
      <c r="L131" s="34"/>
    </row>
    <row r="132" spans="5:12" x14ac:dyDescent="0.3">
      <c r="E132" s="33"/>
      <c r="K132" s="34"/>
      <c r="L132" s="34"/>
    </row>
    <row r="133" spans="5:12" x14ac:dyDescent="0.3">
      <c r="E133" s="33"/>
      <c r="K133" s="34"/>
      <c r="L133" s="34"/>
    </row>
    <row r="134" spans="5:12" x14ac:dyDescent="0.3">
      <c r="E134" s="33"/>
      <c r="K134" s="34"/>
      <c r="L134" s="34"/>
    </row>
    <row r="135" spans="5:12" x14ac:dyDescent="0.3">
      <c r="E135" s="33"/>
      <c r="K135" s="34"/>
      <c r="L135" s="34"/>
    </row>
    <row r="136" spans="5:12" x14ac:dyDescent="0.3">
      <c r="E136" s="33"/>
      <c r="K136" s="34"/>
      <c r="L136" s="34"/>
    </row>
    <row r="137" spans="5:12" x14ac:dyDescent="0.3">
      <c r="E137" s="33"/>
      <c r="K137" s="34"/>
      <c r="L137" s="34"/>
    </row>
    <row r="138" spans="5:12" x14ac:dyDescent="0.3">
      <c r="E138" s="33"/>
      <c r="K138" s="34"/>
      <c r="L138" s="34"/>
    </row>
    <row r="139" spans="5:12" x14ac:dyDescent="0.3">
      <c r="E139" s="33"/>
      <c r="K139" s="34"/>
      <c r="L139" s="34"/>
    </row>
    <row r="140" spans="5:12" x14ac:dyDescent="0.3">
      <c r="E140" s="33"/>
      <c r="K140" s="34"/>
      <c r="L140" s="34"/>
    </row>
    <row r="141" spans="5:12" x14ac:dyDescent="0.3">
      <c r="E141" s="33"/>
      <c r="K141" s="34"/>
      <c r="L141" s="34"/>
    </row>
    <row r="142" spans="5:12" x14ac:dyDescent="0.3">
      <c r="E142" s="33"/>
      <c r="K142" s="34"/>
      <c r="L142" s="34"/>
    </row>
    <row r="143" spans="5:12" x14ac:dyDescent="0.3">
      <c r="E143" s="33"/>
      <c r="K143" s="34"/>
      <c r="L143" s="34"/>
    </row>
    <row r="144" spans="5:12" x14ac:dyDescent="0.3">
      <c r="E144" s="33"/>
      <c r="K144" s="34"/>
      <c r="L144" s="34"/>
    </row>
    <row r="145" spans="5:12" x14ac:dyDescent="0.3">
      <c r="E145" s="33"/>
      <c r="K145" s="34"/>
      <c r="L145" s="34"/>
    </row>
    <row r="146" spans="5:12" x14ac:dyDescent="0.3">
      <c r="E146" s="33"/>
      <c r="K146" s="34"/>
      <c r="L146" s="34"/>
    </row>
    <row r="147" spans="5:12" x14ac:dyDescent="0.3">
      <c r="E147" s="33"/>
      <c r="K147" s="34"/>
      <c r="L147" s="34"/>
    </row>
    <row r="148" spans="5:12" x14ac:dyDescent="0.3">
      <c r="E148" s="33"/>
      <c r="K148" s="34"/>
      <c r="L148" s="34"/>
    </row>
    <row r="149" spans="5:12" x14ac:dyDescent="0.3">
      <c r="E149" s="33"/>
      <c r="K149" s="34"/>
      <c r="L149" s="34"/>
    </row>
    <row r="150" spans="5:12" x14ac:dyDescent="0.3">
      <c r="E150" s="33"/>
      <c r="K150" s="34"/>
      <c r="L150" s="34"/>
    </row>
    <row r="151" spans="5:12" x14ac:dyDescent="0.3">
      <c r="E151" s="33"/>
      <c r="K151" s="34"/>
      <c r="L151" s="34"/>
    </row>
    <row r="152" spans="5:12" x14ac:dyDescent="0.3">
      <c r="E152" s="33"/>
      <c r="K152" s="34"/>
      <c r="L152" s="34"/>
    </row>
    <row r="153" spans="5:12" x14ac:dyDescent="0.3">
      <c r="E153" s="33"/>
      <c r="K153" s="34"/>
      <c r="L153" s="34"/>
    </row>
    <row r="154" spans="5:12" x14ac:dyDescent="0.3">
      <c r="E154" s="33"/>
      <c r="K154" s="34"/>
      <c r="L154" s="34"/>
    </row>
    <row r="155" spans="5:12" x14ac:dyDescent="0.3">
      <c r="E155" s="33"/>
      <c r="K155" s="34"/>
      <c r="L155" s="34"/>
    </row>
    <row r="156" spans="5:12" x14ac:dyDescent="0.3">
      <c r="E156" s="33"/>
      <c r="K156" s="34"/>
      <c r="L156" s="34"/>
    </row>
    <row r="157" spans="5:12" x14ac:dyDescent="0.3">
      <c r="E157" s="33"/>
      <c r="K157" s="34"/>
      <c r="L157" s="34"/>
    </row>
    <row r="158" spans="5:12" x14ac:dyDescent="0.3">
      <c r="E158" s="33"/>
      <c r="K158" s="34"/>
      <c r="L158" s="34"/>
    </row>
    <row r="159" spans="5:12" x14ac:dyDescent="0.3">
      <c r="E159" s="33"/>
    </row>
    <row r="160" spans="5:12" x14ac:dyDescent="0.3">
      <c r="E160" s="33"/>
    </row>
    <row r="161" spans="5:7" x14ac:dyDescent="0.3">
      <c r="E161" s="33"/>
    </row>
    <row r="162" spans="5:7" x14ac:dyDescent="0.3">
      <c r="E162" s="33"/>
    </row>
    <row r="163" spans="5:7" x14ac:dyDescent="0.3">
      <c r="E163" s="33"/>
    </row>
    <row r="164" spans="5:7" x14ac:dyDescent="0.3">
      <c r="E164" s="33"/>
    </row>
    <row r="165" spans="5:7" x14ac:dyDescent="0.3">
      <c r="G165" s="195"/>
    </row>
  </sheetData>
  <mergeCells count="26">
    <mergeCell ref="B30:G30"/>
    <mergeCell ref="B2:G3"/>
    <mergeCell ref="A5:H5"/>
    <mergeCell ref="B6:G6"/>
    <mergeCell ref="B28:F28"/>
    <mergeCell ref="B29:G29"/>
    <mergeCell ref="B78:G79"/>
    <mergeCell ref="B46:F46"/>
    <mergeCell ref="B47:G47"/>
    <mergeCell ref="B48:G48"/>
    <mergeCell ref="B59:F59"/>
    <mergeCell ref="B60:G60"/>
    <mergeCell ref="B61:G61"/>
    <mergeCell ref="B65:F65"/>
    <mergeCell ref="B66:G66"/>
    <mergeCell ref="B67:G67"/>
    <mergeCell ref="B76:F76"/>
    <mergeCell ref="B77:F77"/>
    <mergeCell ref="B80:C86"/>
    <mergeCell ref="D80:G80"/>
    <mergeCell ref="D81:F81"/>
    <mergeCell ref="D82:F82"/>
    <mergeCell ref="D83:F83"/>
    <mergeCell ref="D84:F84"/>
    <mergeCell ref="D85:F85"/>
    <mergeCell ref="D86:F86"/>
  </mergeCells>
  <phoneticPr fontId="3" type="noConversion"/>
  <conditionalFormatting sqref="B2 A4:XFD4 A5 I5:XFD5 B6 H6:XFD8 B7:G7 E8:G8 B8:B48 E9:XFD27 H31:H35 C31:G45 H36:XFD37 I38:XFD45 B49:G58 H59:XFD73 B62:G64 B68:G73 B74:XFD74 B75:G75 H75:XFD85 A78:B78 A79 B80 D80:D86 H86:K86 B87:D87 F87:K87 E87:E1048576 A88:D1048576 F88:XFD1048576">
    <cfRule type="cellIs" dxfId="85" priority="16" operator="equal">
      <formula>"¿?"</formula>
    </cfRule>
  </conditionalFormatting>
  <conditionalFormatting sqref="B59:B61 B65:B67 B76:B77">
    <cfRule type="cellIs" dxfId="84" priority="14" operator="equal">
      <formula>"¿?"</formula>
    </cfRule>
  </conditionalFormatting>
  <conditionalFormatting sqref="C8:D27">
    <cfRule type="cellIs" dxfId="83" priority="4" operator="equal">
      <formula>"¿?"</formula>
    </cfRule>
  </conditionalFormatting>
  <conditionalFormatting sqref="E7:G7 F8:G27 F31:G45 F49:G58 F62:G64 F68:G75">
    <cfRule type="cellIs" dxfId="82" priority="3" operator="equal">
      <formula>"¿?"</formula>
    </cfRule>
  </conditionalFormatting>
  <conditionalFormatting sqref="G4">
    <cfRule type="cellIs" dxfId="81" priority="17" operator="equal">
      <formula>"¿?"</formula>
    </cfRule>
  </conditionalFormatting>
  <conditionalFormatting sqref="G87:G1048576">
    <cfRule type="cellIs" dxfId="80" priority="15" operator="equal">
      <formula>"¿?"</formula>
    </cfRule>
  </conditionalFormatting>
  <conditionalFormatting sqref="H28:XFD30 J31:XFD35 H46:XFD48 I49:XFD58 L86:XFD87">
    <cfRule type="cellIs" dxfId="79" priority="19" operator="equal">
      <formula>"¿?"</formula>
    </cfRule>
  </conditionalFormatting>
  <conditionalFormatting sqref="J28:J29">
    <cfRule type="cellIs" dxfId="78" priority="13" operator="notEqual">
      <formula>$F$28</formula>
    </cfRule>
  </conditionalFormatting>
  <conditionalFormatting sqref="J46:J47">
    <cfRule type="cellIs" dxfId="77" priority="7" operator="notEqual">
      <formula>$F$28</formula>
    </cfRule>
  </conditionalFormatting>
  <conditionalFormatting sqref="J59:J60">
    <cfRule type="cellIs" dxfId="76" priority="12" operator="notEqual">
      <formula>$F$28</formula>
    </cfRule>
  </conditionalFormatting>
  <conditionalFormatting sqref="J65:J66">
    <cfRule type="cellIs" dxfId="75" priority="11" operator="notEqual">
      <formula>$F$28</formula>
    </cfRule>
  </conditionalFormatting>
  <conditionalFormatting sqref="J76">
    <cfRule type="cellIs" dxfId="74" priority="10" operator="notEqual">
      <formula>$F$28</formula>
    </cfRule>
  </conditionalFormatting>
  <conditionalFormatting sqref="J86">
    <cfRule type="cellIs" dxfId="73" priority="9" operator="notEqual">
      <formula>$F$28</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rowBreaks count="2" manualBreakCount="2">
    <brk id="24" min="1" max="6" man="1"/>
    <brk id="43" min="1" max="6" man="1"/>
  </rowBreaks>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2443E-D063-414E-B44C-BC6E10184F4F}">
  <sheetPr>
    <tabColor theme="0"/>
    <pageSetUpPr fitToPage="1"/>
  </sheetPr>
  <dimension ref="A1:O172"/>
  <sheetViews>
    <sheetView showGridLines="0" view="pageBreakPreview" zoomScaleNormal="85" zoomScaleSheetLayoutView="100" workbookViewId="0">
      <pane ySplit="4" topLeftCell="A5" activePane="bottomLeft" state="frozen"/>
      <selection activeCell="J60" sqref="J60"/>
      <selection pane="bottomLeft" activeCell="J60" sqref="J60"/>
    </sheetView>
  </sheetViews>
  <sheetFormatPr baseColWidth="10" defaultColWidth="11.44140625" defaultRowHeight="13.8"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7" width="17.77734375" style="13" customWidth="1"/>
    <col min="8" max="8" width="1.88671875" style="13" customWidth="1"/>
    <col min="9" max="9" width="18" style="13" customWidth="1"/>
    <col min="10" max="10" width="13.77734375" style="13" customWidth="1"/>
    <col min="11" max="12" width="12.109375" style="13" customWidth="1"/>
    <col min="13" max="23" width="11.44140625" style="13" customWidth="1"/>
    <col min="24" max="16384" width="11.44140625" style="13"/>
  </cols>
  <sheetData>
    <row r="1" spans="1:11" hidden="1" x14ac:dyDescent="0.3"/>
    <row r="2" spans="1:11" ht="23.4" customHeight="1" x14ac:dyDescent="0.3">
      <c r="B2" s="312" t="str">
        <f>_xlfn.CONCAT('Resum Amid.Ppals'!A14,"  ",'Resum Amid.Ppals'!B14)</f>
        <v>PdC-06  Placeta Comerç</v>
      </c>
      <c r="C2" s="312"/>
      <c r="D2" s="312"/>
      <c r="E2" s="312"/>
      <c r="F2" s="312"/>
      <c r="G2" s="312"/>
      <c r="H2" s="15"/>
      <c r="I2" s="15"/>
      <c r="J2" s="15"/>
      <c r="K2" s="15"/>
    </row>
    <row r="3" spans="1:11" ht="25.2" customHeight="1" x14ac:dyDescent="0.3">
      <c r="B3" s="313"/>
      <c r="C3" s="313"/>
      <c r="D3" s="313"/>
      <c r="E3" s="313"/>
      <c r="F3" s="313"/>
      <c r="G3" s="313"/>
      <c r="H3" s="15"/>
      <c r="I3" s="15"/>
      <c r="J3" s="15"/>
      <c r="K3" s="15"/>
    </row>
    <row r="4" spans="1:11" s="98" customFormat="1" ht="27" customHeight="1" x14ac:dyDescent="0.3">
      <c r="B4" s="99" t="s">
        <v>0</v>
      </c>
      <c r="C4" s="100" t="s">
        <v>202</v>
      </c>
      <c r="D4" s="109" t="s">
        <v>2</v>
      </c>
      <c r="E4" s="101" t="s">
        <v>204</v>
      </c>
      <c r="F4" s="99" t="s">
        <v>203</v>
      </c>
      <c r="G4" s="102" t="s">
        <v>205</v>
      </c>
      <c r="H4" s="97"/>
      <c r="I4" s="97"/>
      <c r="J4" s="97"/>
      <c r="K4" s="97"/>
    </row>
    <row r="5" spans="1:11" ht="6" customHeight="1" x14ac:dyDescent="0.3">
      <c r="A5" s="289"/>
      <c r="B5" s="289"/>
      <c r="C5" s="289"/>
      <c r="D5" s="289"/>
      <c r="E5" s="289"/>
      <c r="F5" s="289"/>
      <c r="G5" s="289"/>
      <c r="H5" s="289"/>
      <c r="I5" s="15"/>
      <c r="J5" s="15"/>
      <c r="K5" s="15"/>
    </row>
    <row r="6" spans="1:11" ht="15" customHeight="1" x14ac:dyDescent="0.3">
      <c r="B6" s="324" t="str">
        <f>PU!B5</f>
        <v>EQUIPAMENT PUNT DE CONTROL</v>
      </c>
      <c r="C6" s="324"/>
      <c r="D6" s="324"/>
      <c r="E6" s="324"/>
      <c r="F6" s="324"/>
      <c r="G6" s="324"/>
      <c r="H6" s="15"/>
      <c r="I6" s="15"/>
      <c r="J6" s="15"/>
      <c r="K6" s="15"/>
    </row>
    <row r="7" spans="1:11" ht="69" outlineLevel="1" x14ac:dyDescent="0.3">
      <c r="B7" s="47" t="s">
        <v>10</v>
      </c>
      <c r="C7" s="223" t="str">
        <f>VLOOKUP($B7,PU!$B$3:$E$175,2,FALSE)</f>
        <v>UT</v>
      </c>
      <c r="D7" s="217" t="str">
        <f>VLOOKUP($B7,PU!$B$3:$E$175,3,FALSE)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7" s="260">
        <v>2</v>
      </c>
      <c r="F7" s="76">
        <f>VLOOKUP($B7,PU!$B$3:$E$175,4,FALSE)</f>
        <v>6405.04</v>
      </c>
      <c r="G7" s="224">
        <f>ROUND($E7*F7,2)</f>
        <v>12810.08</v>
      </c>
      <c r="H7" s="15"/>
      <c r="I7" s="15"/>
      <c r="J7" s="17"/>
      <c r="K7" s="15"/>
    </row>
    <row r="8" spans="1:11" ht="69" outlineLevel="1" x14ac:dyDescent="0.3">
      <c r="B8" s="47" t="s">
        <v>13</v>
      </c>
      <c r="C8" s="223" t="str">
        <f>VLOOKUP($B8,PU!$B$3:$E$175,2,FALSE)</f>
        <v>UT</v>
      </c>
      <c r="D8" s="217" t="str">
        <f>VLOOKUP($B8,PU!$B$3:$E$175,3,FALSE)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8" s="21">
        <v>2</v>
      </c>
      <c r="F8" s="76">
        <f>VLOOKUP($B8,PU!$B$3:$E$175,4,FALSE)</f>
        <v>307.27</v>
      </c>
      <c r="G8" s="224">
        <f>ROUND($E8*F8,2)</f>
        <v>614.54</v>
      </c>
      <c r="H8" s="15"/>
      <c r="I8" s="15"/>
      <c r="J8" s="17"/>
      <c r="K8" s="15"/>
    </row>
    <row r="9" spans="1:11" s="20" customFormat="1" ht="69" outlineLevel="1" x14ac:dyDescent="0.3">
      <c r="B9" s="47" t="s">
        <v>15</v>
      </c>
      <c r="C9" s="223" t="str">
        <f>VLOOKUP($B9,PU!$B$3:$E$175,2,FALSE)</f>
        <v>UT</v>
      </c>
      <c r="D9" s="217" t="str">
        <f>VLOOKUP($B9,PU!$B$3:$E$175,3,FALSE)</f>
        <v>SUBMINISTRAMENT D'UNITAT DE PROCÉS PEL PUNT DE CONTROL, CONSISTENT EN UN PC DE TIPUS INDUSTRIAL, RUGORITZAT, AMB PROCESSADOR I7, CPU QUAD CORE, BIOS, SISTEMA OPERATIU, WATCHDOG, ALIMENTACIÓ 9‐48V, CAPACITAT EMMAGATZEMATGE 2 TB</v>
      </c>
      <c r="E9" s="21">
        <v>1</v>
      </c>
      <c r="F9" s="76">
        <f>VLOOKUP($B9,PU!$B$3:$E$175,4,FALSE)</f>
        <v>930.46</v>
      </c>
      <c r="G9" s="224">
        <f t="shared" ref="G9:G30" si="0">ROUND($E9*F9,2)</f>
        <v>930.46</v>
      </c>
      <c r="H9" s="18"/>
      <c r="I9" s="18"/>
      <c r="J9" s="19"/>
      <c r="K9" s="18"/>
    </row>
    <row r="10" spans="1:11" ht="27.6" outlineLevel="1" x14ac:dyDescent="0.3">
      <c r="B10" s="47" t="s">
        <v>16</v>
      </c>
      <c r="C10" s="223" t="str">
        <f>VLOOKUP($B10,PU!$B$3:$E$175,2,FALSE)</f>
        <v>UT</v>
      </c>
      <c r="D10" s="217" t="str">
        <f>VLOOKUP($B10,PU!$B$3:$E$175,3,FALSE)</f>
        <v>INSTAL∙LACIÓ, CONFIGURACIÓ I POSADA EN FUNCIONAMENT, D'UNITAT DE PROCÉS PEL PUNT DE CONTROL EN ARMARI PDC.</v>
      </c>
      <c r="E10" s="21">
        <v>1</v>
      </c>
      <c r="F10" s="76">
        <f>VLOOKUP($B10,PU!$B$3:$E$175,4,FALSE)</f>
        <v>160.12</v>
      </c>
      <c r="G10" s="224">
        <f t="shared" si="0"/>
        <v>160.12</v>
      </c>
      <c r="H10" s="15"/>
      <c r="I10" s="15"/>
      <c r="J10" s="17"/>
      <c r="K10" s="15"/>
    </row>
    <row r="11" spans="1:11" ht="41.4" outlineLevel="1" x14ac:dyDescent="0.3">
      <c r="B11" s="47" t="s">
        <v>18</v>
      </c>
      <c r="C11" s="223" t="str">
        <f>VLOOKUP($B11,PU!$B$3:$E$175,2,FALSE)</f>
        <v>UT</v>
      </c>
      <c r="D11" s="217" t="str">
        <f>VLOOKUP($B11,PU!$B$3:$E$175,3,FALSE)</f>
        <v>SUBMINISTRAMENT DE FONT D'ALIMENTACIÓ TIPUS INDUSTRIAL, PER MUNTATGE EN CARRIL DIN, PER ALIMENTAR FINS A 4 CÀMERES PUNT DE CONTROL.</v>
      </c>
      <c r="E11" s="21">
        <v>1</v>
      </c>
      <c r="F11" s="76">
        <f>VLOOKUP($B11,PU!$B$3:$E$175,4,FALSE)</f>
        <v>138.47999999999999</v>
      </c>
      <c r="G11" s="224">
        <f t="shared" si="0"/>
        <v>138.47999999999999</v>
      </c>
      <c r="H11" s="15"/>
      <c r="I11" s="15"/>
      <c r="J11" s="17"/>
      <c r="K11" s="15"/>
    </row>
    <row r="12" spans="1:11" ht="41.4" outlineLevel="1" x14ac:dyDescent="0.3">
      <c r="B12" s="47" t="s">
        <v>19</v>
      </c>
      <c r="C12" s="223" t="str">
        <f>VLOOKUP($B12,PU!$B$3:$E$175,2,FALSE)</f>
        <v>UT</v>
      </c>
      <c r="D12" s="217" t="str">
        <f>VLOOKUP($B12,PU!$B$3:$E$175,3,FALSE)</f>
        <v>INSTAL∙LACIÓ DE FONT D'ALIMENTACIÓ TIPUS INDUSTRIAL, PER MUNTATGE EN CARRIL DIN, PER ALIMENTAR FINS A 4 CÀMERES PUNT DE CONTROL.</v>
      </c>
      <c r="E12" s="21">
        <v>1</v>
      </c>
      <c r="F12" s="76">
        <f>VLOOKUP($B12,PU!$B$3:$E$175,4,FALSE)</f>
        <v>30.29</v>
      </c>
      <c r="G12" s="224">
        <f t="shared" si="0"/>
        <v>30.29</v>
      </c>
      <c r="H12" s="15"/>
      <c r="I12" s="15"/>
      <c r="J12" s="17"/>
      <c r="K12" s="15"/>
    </row>
    <row r="13" spans="1:11" ht="27.6" outlineLevel="1" x14ac:dyDescent="0.3">
      <c r="B13" s="47" t="s">
        <v>20</v>
      </c>
      <c r="C13" s="223" t="str">
        <f>VLOOKUP($B13,PU!$B$3:$E$175,2,FALSE)</f>
        <v>UT</v>
      </c>
      <c r="D13" s="217" t="str">
        <f>VLOOKUP($B13,PU!$B$3:$E$175,3,FALSE)</f>
        <v>SUBMINISTRAMENT DE FONT D'ALIMENTACIÓ TIPUS INDUSTRIAL, PER MUNTATGE EN CARRIL DIN, PER ALIMENTAR UNITAT DE PROCÈS (PC)</v>
      </c>
      <c r="E13" s="21">
        <v>1</v>
      </c>
      <c r="F13" s="76">
        <f>VLOOKUP($B13,PU!$B$3:$E$175,4,FALSE)</f>
        <v>46.74</v>
      </c>
      <c r="G13" s="224">
        <f t="shared" si="0"/>
        <v>46.74</v>
      </c>
      <c r="H13" s="15"/>
      <c r="I13" s="15"/>
      <c r="J13" s="17"/>
      <c r="K13" s="15"/>
    </row>
    <row r="14" spans="1:11" ht="27.6" outlineLevel="1" x14ac:dyDescent="0.3">
      <c r="B14" s="47" t="s">
        <v>21</v>
      </c>
      <c r="C14" s="223" t="str">
        <f>VLOOKUP($B14,PU!$B$3:$E$175,2,FALSE)</f>
        <v>UT</v>
      </c>
      <c r="D14" s="217" t="str">
        <f>VLOOKUP($B14,PU!$B$3:$E$175,3,FALSE)</f>
        <v>INSTAL·LACIÓ DE FONT D'ALIMENTACIÓ TIPUS INDUSTRIAL, PER MUNTATGE EN CARRIL DIN, PER ALIMENTAR UNITAT DE PROCÈS (PC)</v>
      </c>
      <c r="E14" s="21">
        <v>1</v>
      </c>
      <c r="F14" s="76">
        <f>VLOOKUP($B14,PU!$B$3:$E$175,4,FALSE)</f>
        <v>12.12</v>
      </c>
      <c r="G14" s="224">
        <f t="shared" si="0"/>
        <v>12.12</v>
      </c>
      <c r="H14" s="15"/>
      <c r="I14" s="15"/>
      <c r="J14" s="17"/>
      <c r="K14" s="15"/>
    </row>
    <row r="15" spans="1:11" ht="41.4" outlineLevel="1" x14ac:dyDescent="0.3">
      <c r="B15" s="47" t="s">
        <v>28</v>
      </c>
      <c r="C15" s="223" t="str">
        <f>VLOOKUP($B15,PU!$B$3:$E$175,2,FALSE)</f>
        <v>UT</v>
      </c>
      <c r="D15" s="217" t="str">
        <f>VLOOKUP($B15,PU!$B$3:$E$175,3,FALSE)</f>
        <v xml:space="preserve">SUBMINISTRAMENT DE SAI PUNT DE CONTROL LECTURA DE MATRÍCULES, 1000 / 1000VA ‐ AP160N‐1K, FORMAT RACK 19", DE 1000VA / 900W, MONOFÀSIC AMB 3 BATERIES 12V/7,2 AH. </v>
      </c>
      <c r="E15" s="21">
        <v>1</v>
      </c>
      <c r="F15" s="76">
        <f>VLOOKUP($B15,PU!$B$3:$E$175,4,FALSE)</f>
        <v>392.09</v>
      </c>
      <c r="G15" s="224">
        <f t="shared" si="0"/>
        <v>392.09</v>
      </c>
      <c r="H15" s="15"/>
      <c r="I15" s="15"/>
      <c r="J15" s="17"/>
      <c r="K15" s="15"/>
    </row>
    <row r="16" spans="1:11" ht="82.8" outlineLevel="1" x14ac:dyDescent="0.3">
      <c r="B16" s="47" t="s">
        <v>30</v>
      </c>
      <c r="C16" s="223" t="str">
        <f>VLOOKUP($B16,PU!$B$3:$E$175,2,FALSE)</f>
        <v>UT</v>
      </c>
      <c r="D16" s="217" t="str">
        <f>VLOOKUP($B16,PU!$B$3:$E$175,3,FALSE)</f>
        <v>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v>
      </c>
      <c r="E16" s="21">
        <v>1</v>
      </c>
      <c r="F16" s="76">
        <f>VLOOKUP($B16,PU!$B$3:$E$175,4,FALSE)</f>
        <v>30.29</v>
      </c>
      <c r="G16" s="224">
        <f t="shared" si="0"/>
        <v>30.29</v>
      </c>
      <c r="H16" s="15"/>
      <c r="I16" s="15"/>
      <c r="J16" s="17"/>
      <c r="K16" s="15"/>
    </row>
    <row r="17" spans="2:12" ht="41.4" outlineLevel="1" x14ac:dyDescent="0.3">
      <c r="B17" s="47" t="s">
        <v>32</v>
      </c>
      <c r="C17" s="223" t="str">
        <f>VLOOKUP($B17,PU!$B$3:$E$175,2,FALSE)</f>
        <v>UT</v>
      </c>
      <c r="D17" s="217" t="str">
        <f>VLOOKUP($B17,PU!$B$3:$E$175,3,FALSE)</f>
        <v>SUBMINISTRAMENT DE MÒDUL SNMP DE COMUNICACIONS PER SAI. INCLOU PETIT MATERIAL, CABLEJAT I QUALSEVOL ALTRE NECESSARI PEL CORRECTE FUNCIONAMENT.</v>
      </c>
      <c r="E17" s="21">
        <v>1</v>
      </c>
      <c r="F17" s="76">
        <f>VLOOKUP($B17,PU!$B$3:$E$175,4,FALSE)</f>
        <v>188.04</v>
      </c>
      <c r="G17" s="224">
        <f t="shared" si="0"/>
        <v>188.04</v>
      </c>
      <c r="H17" s="15"/>
      <c r="I17" s="15"/>
      <c r="J17" s="17"/>
      <c r="K17" s="15"/>
    </row>
    <row r="18" spans="2:12" ht="55.2" outlineLevel="1" x14ac:dyDescent="0.3">
      <c r="B18" s="47" t="s">
        <v>34</v>
      </c>
      <c r="C18" s="223" t="str">
        <f>VLOOKUP($B18,PU!$B$3:$E$175,2,FALSE)</f>
        <v>UT</v>
      </c>
      <c r="D18" s="217" t="str">
        <f>VLOOKUP($B18,PU!$B$3:$E$175,3,FALSE)</f>
        <v xml:space="preserve">INSTAL∙LACIÓ DE MÒDUL SNMP COMUNICACIONS PER SAI, CONNEXIÓ I POSADA EN MARXA. INCLOU PETIT MATERIAL INSTAL∙LACIÓ, CABLEJAT I CONNEXIÓ I QUALSEVOL ALTRE NECESSARI PEL CORRECTE FUNCIONAMENT. </v>
      </c>
      <c r="E18" s="21">
        <v>1</v>
      </c>
      <c r="F18" s="76">
        <f>VLOOKUP($B18,PU!$B$3:$E$175,4,FALSE)</f>
        <v>5.19</v>
      </c>
      <c r="G18" s="224">
        <f t="shared" si="0"/>
        <v>5.19</v>
      </c>
      <c r="H18" s="15"/>
      <c r="I18" s="15"/>
      <c r="J18" s="17"/>
      <c r="K18" s="15"/>
    </row>
    <row r="19" spans="2:12" ht="82.8" outlineLevel="1" x14ac:dyDescent="0.3">
      <c r="B19" s="47" t="s">
        <v>36</v>
      </c>
      <c r="C19" s="223" t="str">
        <f>VLOOKUP($B19,PU!$B$3:$E$175,2,FALSE)</f>
        <v>UT</v>
      </c>
      <c r="D19" s="217" t="str">
        <f>VLOOKUP($B19,PU!$B$3:$E$175,3,FALSE)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19" s="21">
        <v>1</v>
      </c>
      <c r="F19" s="76">
        <f>VLOOKUP($B19,PU!$B$3:$E$175,4,FALSE)</f>
        <v>257.93</v>
      </c>
      <c r="G19" s="224">
        <f t="shared" si="0"/>
        <v>257.93</v>
      </c>
      <c r="H19" s="15"/>
      <c r="I19" s="15"/>
      <c r="J19" s="17"/>
      <c r="K19" s="15"/>
    </row>
    <row r="20" spans="2:12" ht="27.6" outlineLevel="1" x14ac:dyDescent="0.3">
      <c r="B20" s="47" t="s">
        <v>38</v>
      </c>
      <c r="C20" s="223" t="str">
        <f>VLOOKUP($B20,PU!$B$3:$E$175,2,FALSE)</f>
        <v>UT</v>
      </c>
      <c r="D20" s="217" t="str">
        <f>VLOOKUP($B20,PU!$B$3:$E$175,3,FALSE)</f>
        <v xml:space="preserve">INSTAL∙LACIÓ D'EQUIPAMENTS ESPECÍFICS PER LA DISTRIBUCIÓ D'ENERGIA DEL PUNT DE CONTROL. </v>
      </c>
      <c r="E20" s="21">
        <v>1</v>
      </c>
      <c r="F20" s="76">
        <f>VLOOKUP($B20,PU!$B$3:$E$175,4,FALSE)</f>
        <v>70.11</v>
      </c>
      <c r="G20" s="224">
        <f t="shared" si="0"/>
        <v>70.11</v>
      </c>
      <c r="H20" s="15"/>
      <c r="I20" s="15"/>
      <c r="J20" s="17"/>
      <c r="K20" s="15"/>
    </row>
    <row r="21" spans="2:12" ht="96" customHeight="1" outlineLevel="1" x14ac:dyDescent="0.3">
      <c r="B21" s="47" t="s">
        <v>48</v>
      </c>
      <c r="C21" s="223" t="str">
        <f>VLOOKUP($B21,PU!$B$3:$E$175,2,FALSE)</f>
        <v>UT</v>
      </c>
      <c r="D21" s="217" t="str">
        <f>VLOOKUP($B21,PU!$B$3:$E$175,3,FALSE)</f>
        <v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v>
      </c>
      <c r="E21" s="21">
        <v>1</v>
      </c>
      <c r="F21" s="76">
        <f>VLOOKUP($B21,PU!$B$3:$E$175,4,FALSE)</f>
        <v>722.73</v>
      </c>
      <c r="G21" s="224">
        <f t="shared" si="0"/>
        <v>722.73</v>
      </c>
      <c r="H21" s="15"/>
      <c r="I21" s="15"/>
      <c r="J21" s="17"/>
      <c r="K21" s="15"/>
    </row>
    <row r="22" spans="2:12" ht="82.8" outlineLevel="1" x14ac:dyDescent="0.3">
      <c r="B22" s="47" t="s">
        <v>50</v>
      </c>
      <c r="C22" s="223" t="str">
        <f>VLOOKUP($B22,PU!$B$3:$E$175,2,FALSE)</f>
        <v>UT</v>
      </c>
      <c r="D22" s="217" t="str">
        <f>VLOOKUP($B22,PU!$B$3:$E$175,3,FALSE)</f>
        <v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v>
      </c>
      <c r="E22" s="21">
        <v>1</v>
      </c>
      <c r="F22" s="76">
        <f>VLOOKUP($B22,PU!$B$3:$E$175,4,FALSE)</f>
        <v>129.83000000000001</v>
      </c>
      <c r="G22" s="224">
        <f t="shared" si="0"/>
        <v>129.83000000000001</v>
      </c>
      <c r="H22" s="15"/>
      <c r="I22" s="15"/>
      <c r="J22" s="17"/>
      <c r="K22" s="15"/>
    </row>
    <row r="23" spans="2:12" ht="69" outlineLevel="1" x14ac:dyDescent="0.3">
      <c r="B23" s="47" t="s">
        <v>52</v>
      </c>
      <c r="C23" s="223" t="str">
        <f>VLOOKUP($B23,PU!$B$3:$E$175,2,FALSE)</f>
        <v>UT</v>
      </c>
      <c r="D23" s="217" t="str">
        <f>VLOOKUP($B23,PU!$B$3:$E$175,3,FALSE)</f>
        <v xml:space="preserve">TREBALLS PER SUBSTITUIR I ADEQUAR COLUMNES SEMAFÒRIQUES EXISTENTS, A EFECTES DE PODER‐HI INSTAL∙LAR LES NOVES CÀMERES. INCLOU DESCONNEXIÓ, DESMUNTATGE DE SEMÀFORS, CABLEJATS, I POSTERIOR CABLEJAT, MUNTATGE I CONNEXIÓ DELS SEMÀFORS A  NOVA COLUMNA. </v>
      </c>
      <c r="E23" s="21">
        <v>2</v>
      </c>
      <c r="F23" s="76">
        <f>VLOOKUP($B23,PU!$B$3:$E$175,4,FALSE)</f>
        <v>367.85</v>
      </c>
      <c r="G23" s="224">
        <f t="shared" si="0"/>
        <v>735.7</v>
      </c>
      <c r="H23" s="15"/>
      <c r="I23" s="15"/>
      <c r="J23" s="17"/>
      <c r="K23" s="15"/>
    </row>
    <row r="24" spans="2:12" ht="41.4" outlineLevel="1" x14ac:dyDescent="0.3">
      <c r="B24" s="47" t="s">
        <v>55</v>
      </c>
      <c r="C24" s="223" t="str">
        <f>VLOOKUP($B24,PU!$B$3:$E$175,2,FALSE)</f>
        <v>UT</v>
      </c>
      <c r="D24" s="217" t="str">
        <f>VLOOKUP($B24,PU!$B$3:$E$175,3,FALSE)</f>
        <v>SUBMINISTRAMENT DE COLUMNA MODEL SEMÀFORS, METÀL·LICA DE 4 m ALÇADA LLIURE I 100 mm DE DIÀMETRE, AMB O SENSE PLETINA D'ANCORATGE INCLOSOS PERNS ANCORATGE O FIXACIONS.</v>
      </c>
      <c r="E24" s="21">
        <v>2</v>
      </c>
      <c r="F24" s="76">
        <f>VLOOKUP($B24,PU!$B$3:$E$175,4,FALSE)</f>
        <v>177.44</v>
      </c>
      <c r="G24" s="224">
        <f t="shared" si="0"/>
        <v>354.88</v>
      </c>
      <c r="H24" s="15"/>
      <c r="I24" s="15"/>
      <c r="J24" s="17"/>
      <c r="K24" s="15"/>
    </row>
    <row r="25" spans="2:12" ht="41.4" outlineLevel="1" x14ac:dyDescent="0.3">
      <c r="B25" s="47" t="s">
        <v>57</v>
      </c>
      <c r="C25" s="223" t="str">
        <f>VLOOKUP($B25,PU!$B$3:$E$175,2,FALSE)</f>
        <v>UT</v>
      </c>
      <c r="D25" s="217" t="str">
        <f>VLOOKUP($B25,PU!$B$3:$E$175,3,FALSE)</f>
        <v>INSTAL·LACIÓ DE COLUMNA MODEL SEMÀFORS, METÀL·LICA DE 4 m ALÇADA LLIURE I 100 mm DE DIÀMETRE, AMB O SENSE PLETINA D'ANCORATGE INCLOSOS PERNS ANCORATGE O FIXACIONS.</v>
      </c>
      <c r="E25" s="21">
        <v>2</v>
      </c>
      <c r="F25" s="76">
        <f>VLOOKUP($B25,PU!$B$3:$E$175,4,FALSE)</f>
        <v>73.569999999999993</v>
      </c>
      <c r="G25" s="224">
        <f t="shared" si="0"/>
        <v>147.13999999999999</v>
      </c>
      <c r="H25" s="15"/>
      <c r="I25" s="15"/>
      <c r="J25" s="17"/>
      <c r="K25" s="15"/>
    </row>
    <row r="26" spans="2:12" ht="41.4" outlineLevel="1" x14ac:dyDescent="0.3">
      <c r="B26" s="47" t="s">
        <v>59</v>
      </c>
      <c r="C26" s="223" t="str">
        <f>VLOOKUP($B26,PU!$B$3:$E$175,2,FALSE)</f>
        <v>UT</v>
      </c>
      <c r="D26" s="217" t="str">
        <f>VLOOKUP($B26,PU!$B$3:$E$175,3,FALSE)</f>
        <v xml:space="preserve">DESMUNTATGE DE COLUMNA DE SEMÀFORS, INCLÒS EL TRANSPORT A NOVA UBICACIÓ O MAGATZEM. INCLOSOS ELEMENTS SEMAFÒRICS I CABLEJATS. </v>
      </c>
      <c r="E26" s="21">
        <v>2</v>
      </c>
      <c r="F26" s="76">
        <f>VLOOKUP($B26,PU!$B$3:$E$175,4,FALSE)</f>
        <v>90.89</v>
      </c>
      <c r="G26" s="224">
        <f t="shared" ref="G26:G29" si="1">ROUND($E26*F26,2)</f>
        <v>181.78</v>
      </c>
      <c r="H26" s="15"/>
      <c r="I26" s="15"/>
      <c r="J26" s="17"/>
      <c r="K26" s="15"/>
    </row>
    <row r="27" spans="2:12" ht="41.4" outlineLevel="1" x14ac:dyDescent="0.3">
      <c r="B27" s="47" t="s">
        <v>63</v>
      </c>
      <c r="C27" s="223" t="str">
        <f>VLOOKUP($B27,PU!$B$3:$E$175,2,FALSE)</f>
        <v>UT</v>
      </c>
      <c r="D27" s="217" t="str">
        <f>VLOOKUP($B27,PU!$B$3:$E$175,3,FALSE)</f>
        <v xml:space="preserve">SUBMINISTRAMENT, INSTAL∙LACIÓ I FIXACIÓ DE BRAÇ LATERAL FINS A 2 m DE LLARGADA, A FIXAR SOBRE COLUMNA D'ENLLUMENAT EXISTENT. TOTALMENT EXECUTAT. </v>
      </c>
      <c r="E27" s="21">
        <v>1</v>
      </c>
      <c r="F27" s="76">
        <f>VLOOKUP($B27,PU!$B$3:$E$175,4,FALSE)</f>
        <v>238.02</v>
      </c>
      <c r="G27" s="224">
        <f t="shared" si="1"/>
        <v>238.02</v>
      </c>
      <c r="H27" s="15"/>
      <c r="I27" s="15"/>
      <c r="J27" s="17"/>
      <c r="K27" s="15"/>
    </row>
    <row r="28" spans="2:12" ht="82.8" outlineLevel="1" x14ac:dyDescent="0.3">
      <c r="B28" s="47" t="s">
        <v>65</v>
      </c>
      <c r="C28" s="223" t="str">
        <f>VLOOKUP($B28,PU!$B$3:$E$175,2,FALSE)</f>
        <v>UT</v>
      </c>
      <c r="D28" s="217" t="str">
        <f>VLOOKUP($B28,PU!$B$3:$E$175,3,FALSE)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28" s="21">
        <v>1</v>
      </c>
      <c r="F28" s="76">
        <f>VLOOKUP($B28,PU!$B$3:$E$175,4,FALSE)</f>
        <v>419.79</v>
      </c>
      <c r="G28" s="224">
        <f t="shared" si="1"/>
        <v>419.79</v>
      </c>
      <c r="H28" s="15"/>
      <c r="I28" s="15"/>
      <c r="J28" s="17"/>
      <c r="K28" s="15"/>
    </row>
    <row r="29" spans="2:12" ht="69" outlineLevel="1" x14ac:dyDescent="0.3">
      <c r="B29" s="47" t="s">
        <v>67</v>
      </c>
      <c r="C29" s="223" t="str">
        <f>VLOOKUP($B29,PU!$B$3:$E$175,2,FALSE)</f>
        <v>UT</v>
      </c>
      <c r="D29" s="217" t="str">
        <f>VLOOKUP($B29,PU!$B$3:$E$175,3,FALSE)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29" s="21">
        <v>1</v>
      </c>
      <c r="F29" s="76">
        <f>VLOOKUP($B29,PU!$B$3:$E$175,4,FALSE)</f>
        <v>822.27</v>
      </c>
      <c r="G29" s="224">
        <f t="shared" si="1"/>
        <v>822.27</v>
      </c>
      <c r="H29" s="15"/>
      <c r="I29" s="17"/>
      <c r="J29" s="17"/>
      <c r="K29" s="15"/>
    </row>
    <row r="30" spans="2:12" ht="41.4" outlineLevel="1" x14ac:dyDescent="0.3">
      <c r="B30" s="47" t="s">
        <v>69</v>
      </c>
      <c r="C30" s="223" t="str">
        <f>VLOOKUP($B30,PU!$B$3:$E$175,2,FALSE)</f>
        <v>UT</v>
      </c>
      <c r="D30" s="217" t="str">
        <f>VLOOKUP($B30,PU!$B$3:$E$175,3,FALSE)</f>
        <v>PRECINTAT DE CÀMERES I DEL PC DE CONTROL DEL PUNT DE CONTROL. INCLOU TOTS ELS MATERIALS (PRECINTES), MITJANS I RECURSOS NECESSARIS. PREU PER PUNT DE CONTROL.</v>
      </c>
      <c r="E30" s="21">
        <v>1</v>
      </c>
      <c r="F30" s="76">
        <f>VLOOKUP($B30,PU!$B$3:$E$175,4,FALSE)</f>
        <v>259.66000000000003</v>
      </c>
      <c r="G30" s="224">
        <f t="shared" si="0"/>
        <v>259.66000000000003</v>
      </c>
      <c r="H30" s="15"/>
      <c r="I30" s="15"/>
      <c r="J30" s="17"/>
      <c r="K30" s="15"/>
    </row>
    <row r="31" spans="2:12" ht="15.6" outlineLevel="1" x14ac:dyDescent="0.3">
      <c r="B31" s="329" t="s">
        <v>206</v>
      </c>
      <c r="C31" s="329"/>
      <c r="D31" s="329"/>
      <c r="E31" s="329"/>
      <c r="F31" s="329"/>
      <c r="G31" s="261">
        <f>SUM(G7:G30)</f>
        <v>19698.280000000006</v>
      </c>
      <c r="H31" s="22"/>
      <c r="I31" s="23"/>
      <c r="J31" s="24"/>
      <c r="K31" s="25"/>
      <c r="L31" s="26"/>
    </row>
    <row r="32" spans="2:12" ht="15.6" outlineLevel="1" x14ac:dyDescent="0.3">
      <c r="B32" s="290"/>
      <c r="C32" s="290"/>
      <c r="D32" s="290"/>
      <c r="E32" s="290"/>
      <c r="F32" s="290"/>
      <c r="G32" s="290"/>
      <c r="H32" s="22"/>
      <c r="I32" s="23"/>
      <c r="J32" s="24"/>
      <c r="K32" s="25"/>
      <c r="L32" s="26"/>
    </row>
    <row r="33" spans="2:15" ht="15" customHeight="1" outlineLevel="1" x14ac:dyDescent="0.3">
      <c r="B33" s="324" t="str">
        <f>PU!B41</f>
        <v>OBRA CIVIL</v>
      </c>
      <c r="C33" s="325"/>
      <c r="D33" s="325"/>
      <c r="E33" s="325"/>
      <c r="F33" s="325"/>
      <c r="G33" s="325"/>
      <c r="H33" s="14"/>
      <c r="I33" s="27"/>
      <c r="J33" s="28"/>
    </row>
    <row r="34" spans="2:15" ht="69" outlineLevel="1" x14ac:dyDescent="0.3">
      <c r="B34" s="47" t="s">
        <v>122</v>
      </c>
      <c r="C34" s="21" t="str">
        <f>VLOOKUP($B34,PU!$B$3:$E$175,2,FALSE)</f>
        <v>UT</v>
      </c>
      <c r="D34" s="217" t="str">
        <f>VLOOKUP($B34,PU!$B$3:$E$175,3,FALSE)</f>
        <v>FONAMENT DE FORMIGÓ PREFABRICAT PER A ARMARI REGULADOR AMB DOSIFICACIÓ DE 250 KG/m3 I ENCOFRAT CARA VISTA DE DIMENSIONS APROXIMADES 53 x 32,5 x 35 cm. AMB UN ENCASTAMENT DE 15 cm. I DOS FORATS DE 110 mm. DE DIÀMETRE. TOTALMENT EXECUTAT.</v>
      </c>
      <c r="E34" s="260">
        <v>1</v>
      </c>
      <c r="F34" s="107">
        <f>VLOOKUP($B34,PU!$B$3:$E$175,4,FALSE)</f>
        <v>203.4</v>
      </c>
      <c r="G34" s="224">
        <f t="shared" ref="G34:G51" si="2">ROUND($E34*F34,2)</f>
        <v>203.4</v>
      </c>
      <c r="H34" s="15"/>
      <c r="I34" s="15"/>
      <c r="J34" s="15"/>
      <c r="K34" s="15"/>
      <c r="L34" s="15"/>
      <c r="M34" s="15"/>
      <c r="N34" s="15"/>
      <c r="O34" s="15"/>
    </row>
    <row r="35" spans="2:15" ht="69" outlineLevel="1" x14ac:dyDescent="0.3">
      <c r="B35" s="47" t="s">
        <v>123</v>
      </c>
      <c r="C35" s="21" t="str">
        <f>VLOOKUP($B35,PU!$B$3:$E$175,2,FALSE)</f>
        <v>UT</v>
      </c>
      <c r="D35" s="217" t="str">
        <f>VLOOKUP($B35,PU!$B$3:$E$175,3,FALSE)</f>
        <v>FONAMENT DE FORMIGÓ PER A COLUMNA DE 4 METRES, AMB DOSIFICACIÓ DE 250 KG/m3, MITJANÇANT UN DAU DE 50 cm. DE COSTAT I 60 cm. DE PROFUNDITAT, INCLÒS COLZE DE CONNEXIÓ AMB TUBULAR. INCLOU DEMOLICIÓ PAVIMENT, EXCAVACIÓ I POSTERIOR REPOSICIÓ. TOTALMENT EXECUTAT.</v>
      </c>
      <c r="E35" s="260">
        <v>2</v>
      </c>
      <c r="F35" s="107">
        <f>VLOOKUP($B35,PU!$B$3:$E$175,4,FALSE)</f>
        <v>95.21</v>
      </c>
      <c r="G35" s="224">
        <f t="shared" si="2"/>
        <v>190.42</v>
      </c>
      <c r="H35" s="15"/>
      <c r="I35" s="15"/>
      <c r="J35" s="15"/>
      <c r="K35" s="15"/>
      <c r="L35" s="15"/>
      <c r="M35" s="15"/>
      <c r="N35" s="15"/>
      <c r="O35" s="15"/>
    </row>
    <row r="36" spans="2:15" ht="69" outlineLevel="1" x14ac:dyDescent="0.3">
      <c r="B36" s="47" t="s">
        <v>133</v>
      </c>
      <c r="C36" s="21" t="str">
        <f>VLOOKUP($B36,PU!$B$3:$E$175,2,FALSE)</f>
        <v>UT</v>
      </c>
      <c r="D36" s="217" t="str">
        <f>VLOOKUP($B36,PU!$B$3:$E$175,3,FALSE)</f>
        <v>PERICÓ DE 60 x 60 cm. PREFABRICAT DE FORMIGÓ O CONSTRUÏT AMB MAONS GERO I FONS DEL MATEIX MATERIAL REBENT EL MARC I LA TAPA CORRESPONENT, SENSE INCLOURE AQUESTS. INCLOU DEMOLICIÓ PAVIMENT, EXCAVACIÓ I POSTERIOR REPOSICIÓ. TOTALMENT EXECUTAT.</v>
      </c>
      <c r="E36" s="260">
        <v>1</v>
      </c>
      <c r="F36" s="107">
        <f>VLOOKUP($B36,PU!$B$3:$E$175,4,FALSE)</f>
        <v>129.83000000000001</v>
      </c>
      <c r="G36" s="224">
        <f t="shared" ref="G36:G38" si="3">ROUND($E36*F36,2)</f>
        <v>129.83000000000001</v>
      </c>
      <c r="H36" s="15"/>
      <c r="I36" s="15"/>
      <c r="J36" s="15"/>
      <c r="K36" s="15"/>
      <c r="L36" s="15"/>
      <c r="M36" s="15"/>
      <c r="N36" s="15"/>
      <c r="O36" s="15"/>
    </row>
    <row r="37" spans="2:15" ht="27.6" outlineLevel="1" x14ac:dyDescent="0.3">
      <c r="B37" s="47" t="s">
        <v>135</v>
      </c>
      <c r="C37" s="21" t="str">
        <f>VLOOKUP($B37,PU!$B$3:$E$175,2,FALSE)</f>
        <v>UT</v>
      </c>
      <c r="D37" s="217" t="str">
        <f>VLOOKUP($B37,PU!$B$3:$E$175,3,FALSE)</f>
        <v>SUBMINISTRAMENT MARC DE FERRO FOS DE 60 x 60 cm PER INSTAL·LACIÓ EN VORERA, AMB INSCRIPCIÓ.</v>
      </c>
      <c r="E37" s="260">
        <v>1</v>
      </c>
      <c r="F37" s="107">
        <f>VLOOKUP($B37,PU!$B$3:$E$175,4,FALSE)</f>
        <v>34.619999999999997</v>
      </c>
      <c r="G37" s="224">
        <f t="shared" si="3"/>
        <v>34.619999999999997</v>
      </c>
      <c r="H37" s="15"/>
      <c r="I37" s="15"/>
      <c r="J37" s="15"/>
      <c r="K37" s="15"/>
      <c r="L37" s="15"/>
      <c r="M37" s="15"/>
      <c r="N37" s="15"/>
      <c r="O37" s="15"/>
    </row>
    <row r="38" spans="2:15" ht="27.6" outlineLevel="1" x14ac:dyDescent="0.3">
      <c r="B38" s="47" t="s">
        <v>137</v>
      </c>
      <c r="C38" s="21" t="str">
        <f>VLOOKUP($B38,PU!$B$3:$E$175,2,FALSE)</f>
        <v>UT</v>
      </c>
      <c r="D38" s="217" t="str">
        <f>VLOOKUP($B38,PU!$B$3:$E$175,3,FALSE)</f>
        <v>SUBMINISTRAMENT TAPA DE FERRO FOS DE 60 x 60 cm PER INSTAL·LACIÓ EN VORERA, AMB INSCRIPCIÓ.</v>
      </c>
      <c r="E38" s="260">
        <v>1</v>
      </c>
      <c r="F38" s="107">
        <f>VLOOKUP($B38,PU!$B$3:$E$175,4,FALSE)</f>
        <v>69.25</v>
      </c>
      <c r="G38" s="224">
        <f t="shared" si="3"/>
        <v>69.25</v>
      </c>
      <c r="H38" s="15"/>
      <c r="I38" s="15"/>
      <c r="J38" s="15"/>
      <c r="K38" s="15"/>
      <c r="L38" s="15"/>
      <c r="M38" s="15"/>
      <c r="N38" s="15"/>
      <c r="O38" s="15"/>
    </row>
    <row r="39" spans="2:15" ht="41.4" outlineLevel="1" x14ac:dyDescent="0.3">
      <c r="B39" s="47" t="s">
        <v>139</v>
      </c>
      <c r="C39" s="21" t="str">
        <f>VLOOKUP($B39,PU!$B$3:$E$175,2,FALSE)</f>
        <v>UT</v>
      </c>
      <c r="D39" s="217" t="str">
        <f>VLOOKUP($B39,PU!$B$3:$E$175,3,FALSE)</f>
        <v>REPARACIÓ D'ESTRUCTURA INTERIOR DE PERICÓ EXISTENT DE 60 x 60 cm, AMB ADEQUACIÓ DE PARETS I LLISCAT. TOTALMENT EXECUTAT.</v>
      </c>
      <c r="E39" s="260">
        <v>1</v>
      </c>
      <c r="F39" s="107">
        <f>VLOOKUP($B39,PU!$B$3:$E$175,4,FALSE)</f>
        <v>70.98</v>
      </c>
      <c r="G39" s="224">
        <f t="shared" si="2"/>
        <v>70.98</v>
      </c>
      <c r="H39" s="15"/>
      <c r="I39" s="15"/>
      <c r="J39" s="15"/>
      <c r="K39" s="15"/>
      <c r="L39" s="15"/>
      <c r="M39" s="15"/>
      <c r="N39" s="15"/>
      <c r="O39" s="15"/>
    </row>
    <row r="40" spans="2:15" ht="55.2" outlineLevel="1" x14ac:dyDescent="0.3">
      <c r="B40" s="47" t="s">
        <v>147</v>
      </c>
      <c r="C40" s="21" t="str">
        <f>VLOOKUP($B40,PU!$B$3:$E$175,2,FALSE)</f>
        <v>UT</v>
      </c>
      <c r="D40" s="217" t="str">
        <f>VLOOKUP($B40,PU!$B$3:$E$175,3,FALSE)</f>
        <v>RECONVERSIÓ PERICÓ DE 40X40 A PERICÓ DE 60X60. INCLOU TREBALLS DE CONSTRUCCIÓ DE L'ESTRUCTURA AMB MAONS, FORMIGÓ I LA TAPA I MARC DE FERRO, AIXÍ COM ELS TREBALLS DE MÀ D'OBRA.</v>
      </c>
      <c r="E40" s="260">
        <v>1</v>
      </c>
      <c r="F40" s="107">
        <f>VLOOKUP($B40,PU!$B$3:$E$175,4,FALSE)</f>
        <v>181.76</v>
      </c>
      <c r="G40" s="224">
        <f t="shared" si="2"/>
        <v>181.76</v>
      </c>
      <c r="H40" s="15"/>
      <c r="I40" s="15"/>
      <c r="J40" s="15"/>
      <c r="K40" s="15"/>
      <c r="L40" s="15"/>
      <c r="M40" s="15"/>
      <c r="N40" s="15"/>
      <c r="O40" s="15"/>
    </row>
    <row r="41" spans="2:15" ht="27.6" outlineLevel="1" x14ac:dyDescent="0.3">
      <c r="B41" s="47" t="s">
        <v>149</v>
      </c>
      <c r="C41" s="21" t="str">
        <f>VLOOKUP($B41,PU!$B$3:$E$175,2,FALSE)</f>
        <v>UT</v>
      </c>
      <c r="D41" s="217" t="str">
        <f>VLOOKUP($B41,PU!$B$3:$E$175,3,FALSE)</f>
        <v>INTERCEPTAR CANALITZACIÓ EXISTENT / EMBOCADURA PERICÓ EXISTENT.</v>
      </c>
      <c r="E41" s="260">
        <v>1</v>
      </c>
      <c r="F41" s="107">
        <f>VLOOKUP($B41,PU!$B$3:$E$175,4,FALSE)</f>
        <v>160.12</v>
      </c>
      <c r="G41" s="224">
        <f t="shared" si="2"/>
        <v>160.12</v>
      </c>
      <c r="H41" s="15"/>
      <c r="I41" s="15"/>
      <c r="J41" s="15"/>
      <c r="K41" s="15"/>
      <c r="L41" s="15"/>
      <c r="M41" s="15"/>
      <c r="N41" s="15"/>
      <c r="O41" s="15"/>
    </row>
    <row r="42" spans="2:15" ht="27.6" outlineLevel="1" x14ac:dyDescent="0.3">
      <c r="B42" s="47" t="s">
        <v>151</v>
      </c>
      <c r="C42" s="21" t="str">
        <f>VLOOKUP($B42,PU!$B$3:$E$175,2,FALSE)</f>
        <v>ML</v>
      </c>
      <c r="D42" s="217" t="str">
        <f>VLOOKUP($B42,PU!$B$3:$E$175,3,FALSE)</f>
        <v>COMPROVACIÓ I MANDRINATGE DE CANALITZACIÓ EXISTENT DEIXANT PASSAT FIL GUIA.</v>
      </c>
      <c r="E42" s="260">
        <v>100</v>
      </c>
      <c r="F42" s="107">
        <f>VLOOKUP($B42,PU!$B$3:$E$175,4,FALSE)</f>
        <v>2.16</v>
      </c>
      <c r="G42" s="224">
        <f t="shared" si="2"/>
        <v>216</v>
      </c>
      <c r="H42" s="15"/>
      <c r="I42" s="15"/>
      <c r="J42" s="15"/>
      <c r="K42" s="15"/>
      <c r="L42" s="15"/>
      <c r="M42" s="15"/>
      <c r="N42" s="15"/>
      <c r="O42" s="15"/>
    </row>
    <row r="43" spans="2:15" ht="96.6" outlineLevel="1" x14ac:dyDescent="0.3">
      <c r="B43" s="47" t="s">
        <v>153</v>
      </c>
      <c r="C43" s="21" t="str">
        <f>VLOOKUP($B43,PU!$B$3:$E$175,2,FALSE)</f>
        <v>ML</v>
      </c>
      <c r="D43" s="217" t="str">
        <f>VLOOKUP($B43,PU!$B$3:$E$175,3,FALSE)</f>
        <v>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v>
      </c>
      <c r="E43" s="260">
        <v>40</v>
      </c>
      <c r="F43" s="107">
        <f>VLOOKUP($B43,PU!$B$3:$E$175,4,FALSE)</f>
        <v>73.569999999999993</v>
      </c>
      <c r="G43" s="224">
        <f t="shared" si="2"/>
        <v>2942.8</v>
      </c>
      <c r="H43" s="15"/>
      <c r="I43" s="15"/>
      <c r="J43" s="15"/>
      <c r="K43" s="15"/>
      <c r="L43" s="15"/>
      <c r="M43" s="15"/>
      <c r="N43" s="15"/>
      <c r="O43" s="15"/>
    </row>
    <row r="44" spans="2:15" ht="27.6" outlineLevel="1" x14ac:dyDescent="0.3">
      <c r="B44" s="47" t="s">
        <v>160</v>
      </c>
      <c r="C44" s="21" t="str">
        <f>VLOOKUP($B44,PU!$B$3:$E$175,2,FALSE)</f>
        <v>ML</v>
      </c>
      <c r="D44" s="217" t="str">
        <f>VLOOKUP($B44,PU!$B$3:$E$175,3,FALSE)</f>
        <v>SUPLEMENT PER REALITZACIÓ DE CANALITZACIÓ EN VORERA DE PAVIMENT ESPECIAL, TIPUS GRANIT, LLAMBORDES O SIMILARS</v>
      </c>
      <c r="E44" s="260">
        <v>1</v>
      </c>
      <c r="F44" s="107">
        <f>VLOOKUP($B44,PU!$B$3:$E$175,4,FALSE)</f>
        <v>25.97</v>
      </c>
      <c r="G44" s="224">
        <f t="shared" si="2"/>
        <v>25.97</v>
      </c>
      <c r="H44" s="15"/>
      <c r="I44" s="15"/>
      <c r="J44" s="15"/>
      <c r="K44" s="15"/>
      <c r="L44" s="15"/>
      <c r="M44" s="15"/>
      <c r="N44" s="15"/>
      <c r="O44" s="15"/>
    </row>
    <row r="45" spans="2:15" ht="110.4" outlineLevel="1" x14ac:dyDescent="0.3">
      <c r="B45" s="47" t="s">
        <v>162</v>
      </c>
      <c r="C45" s="21" t="str">
        <f>VLOOKUP($B45,PU!$B$3:$E$175,2,FALSE)</f>
        <v>ML</v>
      </c>
      <c r="D45" s="217" t="str">
        <f>VLOOKUP($B45,PU!$B$3:$E$175,3,FALSE)</f>
        <v>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v>
      </c>
      <c r="E45" s="260">
        <v>2</v>
      </c>
      <c r="F45" s="107">
        <f>VLOOKUP($B45,PU!$B$3:$E$175,4,FALSE)</f>
        <v>134.16</v>
      </c>
      <c r="G45" s="224">
        <f t="shared" si="2"/>
        <v>268.32</v>
      </c>
      <c r="H45" s="15"/>
      <c r="I45" s="15"/>
      <c r="J45" s="15"/>
      <c r="K45" s="15"/>
      <c r="L45" s="15"/>
      <c r="M45" s="15"/>
      <c r="N45" s="15"/>
      <c r="O45" s="15"/>
    </row>
    <row r="46" spans="2:15" ht="110.4" outlineLevel="1" x14ac:dyDescent="0.3">
      <c r="B46" s="47" t="s">
        <v>164</v>
      </c>
      <c r="C46" s="21" t="str">
        <f>VLOOKUP($B46,PU!$B$3:$E$175,2,FALSE)</f>
        <v>ML</v>
      </c>
      <c r="D46" s="217" t="str">
        <f>VLOOKUP($B46,PU!$B$3:$E$175,3,FALSE)</f>
        <v xml:space="preserve">REPARACIÓ TUBULAR EN CALÇADA,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AGLOMERAT ASFÀLTIC DE LES MATEIXES CARACTERÍSTIQUES A L'EXISTENT, PER A LLARGADES FINS A 2m. TOTALMENT EXECUTADA. </v>
      </c>
      <c r="E46" s="260">
        <v>1</v>
      </c>
      <c r="F46" s="107">
        <f>VLOOKUP($B46,PU!$B$3:$E$175,4,FALSE)</f>
        <v>372.19</v>
      </c>
      <c r="G46" s="224">
        <f t="shared" ref="G46" si="4">ROUND($E46*F46,2)</f>
        <v>372.19</v>
      </c>
      <c r="H46" s="15"/>
      <c r="I46" s="15"/>
      <c r="J46" s="15"/>
      <c r="K46" s="15"/>
      <c r="L46" s="15"/>
      <c r="M46" s="15"/>
      <c r="N46" s="15"/>
      <c r="O46" s="15"/>
    </row>
    <row r="47" spans="2:15" ht="27.6" outlineLevel="1" x14ac:dyDescent="0.3">
      <c r="B47" s="47" t="s">
        <v>241</v>
      </c>
      <c r="C47" s="21" t="str">
        <f>VLOOKUP($B47,PU!$B$3:$E$175,2,FALSE)</f>
        <v>UT</v>
      </c>
      <c r="D47" s="217" t="str">
        <f>VLOOKUP($B47,PU!$B$3:$E$175,3,FALSE)</f>
        <v>SUBMINISTRAMENT PLACA DE PRESA DE TERRA DE 500 x 500 x 3 mm I ACCESSORIS CONNEXIÓ.</v>
      </c>
      <c r="E47" s="260">
        <v>1</v>
      </c>
      <c r="F47" s="107">
        <f>VLOOKUP($B47,PU!$B$3:$E$175,4,FALSE)</f>
        <v>30.29</v>
      </c>
      <c r="G47" s="224">
        <f t="shared" si="2"/>
        <v>30.29</v>
      </c>
      <c r="H47" s="15"/>
      <c r="I47" s="15"/>
      <c r="J47" s="15"/>
      <c r="K47" s="15"/>
      <c r="L47" s="15"/>
      <c r="M47" s="15"/>
      <c r="N47" s="15"/>
      <c r="O47" s="15"/>
    </row>
    <row r="48" spans="2:15" ht="41.4" outlineLevel="1" x14ac:dyDescent="0.3">
      <c r="B48" s="47" t="s">
        <v>242</v>
      </c>
      <c r="C48" s="21" t="str">
        <f>VLOOKUP($B48,PU!$B$3:$E$175,2,FALSE)</f>
        <v>UT</v>
      </c>
      <c r="D48" s="217" t="str">
        <f>VLOOKUP($B48,PU!$B$3:$E$175,3,FALSE)</f>
        <v>INSTAL∙LACIÓ PLACA DE PRESA DE TERRA DE 500 x 500 x 3 mm I ACCESSORIS CONNEXIÓ, EN PERICÓ DE REGISTRE. INCLOSA OBRA CIVIL NECESSÀRIA.</v>
      </c>
      <c r="E48" s="260">
        <v>1</v>
      </c>
      <c r="F48" s="107">
        <f>VLOOKUP($B48,PU!$B$3:$E$175,4,FALSE)</f>
        <v>129.83000000000001</v>
      </c>
      <c r="G48" s="224">
        <f t="shared" si="2"/>
        <v>129.83000000000001</v>
      </c>
      <c r="H48" s="15"/>
      <c r="I48" s="15"/>
      <c r="J48" s="15"/>
      <c r="K48" s="15"/>
      <c r="L48" s="15"/>
      <c r="M48" s="15"/>
      <c r="N48" s="15"/>
      <c r="O48" s="15"/>
    </row>
    <row r="49" spans="2:15" outlineLevel="1" x14ac:dyDescent="0.3">
      <c r="B49" s="47" t="s">
        <v>244</v>
      </c>
      <c r="C49" s="21" t="str">
        <f>VLOOKUP($B49,PU!$B$3:$E$175,2,FALSE)</f>
        <v>UT</v>
      </c>
      <c r="D49" s="217" t="str">
        <f>VLOOKUP($B49,PU!$B$3:$E$175,3,FALSE)</f>
        <v>OBTURACIÓ DE TUBULAR AMB CABLES EXISTENTS.</v>
      </c>
      <c r="E49" s="260">
        <v>20</v>
      </c>
      <c r="F49" s="107">
        <f>VLOOKUP($B49,PU!$B$3:$E$175,4,FALSE)</f>
        <v>2.6</v>
      </c>
      <c r="G49" s="224">
        <f t="shared" si="2"/>
        <v>52</v>
      </c>
      <c r="H49" s="15"/>
      <c r="I49" s="15"/>
      <c r="J49" s="15"/>
      <c r="K49" s="15"/>
      <c r="L49" s="15"/>
      <c r="M49" s="15"/>
      <c r="N49" s="15"/>
      <c r="O49" s="15"/>
    </row>
    <row r="50" spans="2:15" ht="41.4" outlineLevel="1" x14ac:dyDescent="0.3">
      <c r="B50" s="47" t="s">
        <v>245</v>
      </c>
      <c r="C50" s="21" t="str">
        <f>VLOOKUP($B50,PU!$B$3:$E$175,2,FALSE)</f>
        <v>M3</v>
      </c>
      <c r="D50" s="217" t="str">
        <f>VLOOKUP($B50,PU!$B$3:$E$175,3,FALSE)</f>
        <v>DEMOLICIÓ DE FORMIGÓ AMB MARTELL TRENCADOR, INCLÒS TALL D'ARMADURES AMB SOPLET, RETIRADA I TRANSPORT DE RESIDUS A DEIXALLERIA. TOTALMENT EXECUTADA.</v>
      </c>
      <c r="E50" s="260">
        <v>1</v>
      </c>
      <c r="F50" s="107">
        <f>VLOOKUP($B50,PU!$B$3:$E$175,4,FALSE)</f>
        <v>109.06</v>
      </c>
      <c r="G50" s="224">
        <f t="shared" si="2"/>
        <v>109.06</v>
      </c>
      <c r="H50" s="15"/>
      <c r="I50" s="15"/>
      <c r="J50" s="15"/>
      <c r="K50" s="15"/>
      <c r="L50" s="15"/>
      <c r="M50" s="15"/>
      <c r="N50" s="15"/>
      <c r="O50" s="15"/>
    </row>
    <row r="51" spans="2:15" ht="69" outlineLevel="1" x14ac:dyDescent="0.3">
      <c r="B51" s="47" t="s">
        <v>171</v>
      </c>
      <c r="C51" s="21" t="str">
        <f>VLOOKUP($B51,PU!$B$3:$E$175,2,FALSE)</f>
        <v>UT</v>
      </c>
      <c r="D51" s="217" t="str">
        <f>VLOOKUP($B51,PU!$B$3:$E$175,3,FALSE)</f>
        <v>SENYALITZACIÓ OBRES, ZONES D'ABASSEGAMENT DE MATERIALS, MAQUINÀRIA, TALLS DE CARRIL I SIMILARS, NECESSARIS PER A L'EXECUCIÓ DE L'OBRA CIVIL A FER EN EL PUNT DE CONTROL. INCLOU TRAMITACIÓ PERMISOS I GESTIONS DAVANT ORGANISMES I ADMINISTRACIONS.</v>
      </c>
      <c r="E51" s="260">
        <v>1</v>
      </c>
      <c r="F51" s="107">
        <f>VLOOKUP($B51,PU!$B$3:$E$175,4,FALSE)</f>
        <v>389.49</v>
      </c>
      <c r="G51" s="224">
        <f t="shared" si="2"/>
        <v>389.49</v>
      </c>
      <c r="H51" s="15"/>
      <c r="I51" s="15"/>
      <c r="J51" s="15"/>
      <c r="K51" s="15"/>
      <c r="L51" s="15"/>
      <c r="M51" s="15"/>
      <c r="N51" s="15"/>
      <c r="O51" s="15"/>
    </row>
    <row r="52" spans="2:15" ht="15.6" outlineLevel="1" x14ac:dyDescent="0.3">
      <c r="B52" s="323" t="s">
        <v>207</v>
      </c>
      <c r="C52" s="323"/>
      <c r="D52" s="323"/>
      <c r="E52" s="323"/>
      <c r="F52" s="323"/>
      <c r="G52" s="261">
        <f>SUM(G34:G51)</f>
        <v>5576.33</v>
      </c>
      <c r="H52" s="22"/>
      <c r="I52" s="23"/>
      <c r="J52" s="24"/>
      <c r="K52" s="25"/>
    </row>
    <row r="53" spans="2:15" ht="15.6" outlineLevel="1" x14ac:dyDescent="0.3">
      <c r="B53" s="290"/>
      <c r="C53" s="290"/>
      <c r="D53" s="290"/>
      <c r="E53" s="290"/>
      <c r="F53" s="290"/>
      <c r="G53" s="290"/>
      <c r="H53" s="22"/>
      <c r="I53" s="23"/>
      <c r="J53" s="24"/>
      <c r="K53" s="25"/>
      <c r="L53" s="26"/>
    </row>
    <row r="54" spans="2:15" ht="15" customHeight="1" outlineLevel="1" x14ac:dyDescent="0.3">
      <c r="B54" s="324" t="str">
        <f>PU!B73</f>
        <v>INSTAL·LACIÓ ELÈCTRICA</v>
      </c>
      <c r="C54" s="325"/>
      <c r="D54" s="325"/>
      <c r="E54" s="325"/>
      <c r="F54" s="325"/>
      <c r="G54" s="325"/>
      <c r="H54" s="14"/>
      <c r="I54" s="27"/>
      <c r="J54" s="28"/>
      <c r="K54" s="14"/>
    </row>
    <row r="55" spans="2:15" ht="27.6" outlineLevel="1" x14ac:dyDescent="0.3">
      <c r="B55" s="29" t="s">
        <v>107</v>
      </c>
      <c r="C55" s="266" t="str">
        <f>VLOOKUP($B55,PU!$B$3:$E$175,2,FALSE)</f>
        <v>UT</v>
      </c>
      <c r="D55" s="242" t="str">
        <f>VLOOKUP($B55,PU!$B$3:$E$175,3,FALSE)</f>
        <v>TREBALLS PER A LA REALITZACIÓ DE L'ALIMENTACIÓ DEL PUNT DE CONTROL, D'ACORD AMB EL QUE INDICA EL PLEC.</v>
      </c>
      <c r="E55" s="260">
        <v>1</v>
      </c>
      <c r="F55" s="107">
        <f>VLOOKUP($B55,PU!$B$3:$E$175,4,FALSE)</f>
        <v>164.45</v>
      </c>
      <c r="G55" s="224">
        <f t="shared" ref="G55:G64" si="5">ROUND($E55*F55,2)</f>
        <v>164.45</v>
      </c>
      <c r="H55" s="15"/>
      <c r="I55" s="15"/>
      <c r="J55" s="15"/>
      <c r="K55" s="15"/>
    </row>
    <row r="56" spans="2:15" ht="69" customHeight="1" outlineLevel="1" x14ac:dyDescent="0.3">
      <c r="B56" s="29" t="s">
        <v>109</v>
      </c>
      <c r="C56" s="29" t="str">
        <f>VLOOKUP($B56,PU!$B$3:$E$175,2,FALSE)</f>
        <v>UT</v>
      </c>
      <c r="D56" s="242" t="str">
        <f>VLOOKUP($B56,PU!$B$3:$E$175,3,FALSE)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56" s="260">
        <v>1</v>
      </c>
      <c r="F56" s="107">
        <f>VLOOKUP($B56,PU!$B$3:$E$175,4,FALSE)</f>
        <v>257.93</v>
      </c>
      <c r="G56" s="224">
        <f t="shared" si="5"/>
        <v>257.93</v>
      </c>
      <c r="H56" s="15"/>
      <c r="I56" s="15"/>
      <c r="J56" s="15"/>
      <c r="K56" s="15"/>
    </row>
    <row r="57" spans="2:15" ht="27.6" outlineLevel="1" x14ac:dyDescent="0.3">
      <c r="B57" s="29" t="s">
        <v>110</v>
      </c>
      <c r="C57" s="29" t="str">
        <f>VLOOKUP($B57,PU!$B$3:$E$175,2,FALSE)</f>
        <v>UT</v>
      </c>
      <c r="D57" s="242" t="str">
        <f>VLOOKUP($B57,PU!$B$3:$E$175,3,FALSE)</f>
        <v xml:space="preserve">INSTAL·LACIÓ D'EQUIPAMENTS ESPECÍFICS PER LA DISTRIBUCIÓ D'ENERGIA DEL PUNT DE CONTROL. </v>
      </c>
      <c r="E57" s="260">
        <v>1</v>
      </c>
      <c r="F57" s="107">
        <f>VLOOKUP($B57,PU!$B$3:$E$175,4,FALSE)</f>
        <v>70.11</v>
      </c>
      <c r="G57" s="224">
        <f t="shared" si="5"/>
        <v>70.11</v>
      </c>
      <c r="H57" s="15"/>
      <c r="I57" s="15"/>
      <c r="J57" s="15"/>
      <c r="K57" s="15"/>
    </row>
    <row r="58" spans="2:15" ht="41.4" outlineLevel="1" x14ac:dyDescent="0.3">
      <c r="B58" s="29" t="s">
        <v>112</v>
      </c>
      <c r="C58" s="29" t="str">
        <f>VLOOKUP($B58,PU!$B$3:$E$175,2,FALSE)</f>
        <v>ML</v>
      </c>
      <c r="D58" s="242" t="str">
        <f>VLOOKUP($B58,PU!$B$3:$E$175,3,FALSE)</f>
        <v>SUBMINISTRAMENT DE CABLE DE CONDUCTOR DE COURE AMB AÏLLAMENT DE PLÀSTIC, DE SECCIÓ 1x6  mm2 PER PRESES DE TERRA.</v>
      </c>
      <c r="E58" s="260">
        <v>30</v>
      </c>
      <c r="F58" s="107">
        <f>VLOOKUP($B58,PU!$B$3:$E$175,4,FALSE)</f>
        <v>0.95</v>
      </c>
      <c r="G58" s="224">
        <f t="shared" si="5"/>
        <v>28.5</v>
      </c>
      <c r="H58" s="15"/>
      <c r="I58" s="15"/>
      <c r="J58" s="15"/>
      <c r="K58" s="15"/>
    </row>
    <row r="59" spans="2:15" ht="27.6" outlineLevel="1" x14ac:dyDescent="0.3">
      <c r="B59" s="29" t="s">
        <v>113</v>
      </c>
      <c r="C59" s="29" t="str">
        <f>VLOOKUP($B59,PU!$B$3:$E$175,2,FALSE)</f>
        <v>ML</v>
      </c>
      <c r="D59" s="242" t="str">
        <f>VLOOKUP($B59,PU!$B$3:$E$175,3,FALSE)</f>
        <v>INSTAL·LACIÓ DE CABLE DE CONDUCTOR DE COURE AMB AÏLLAMENT DE PLÀSTIC, DE SECCIÓ 1x6  mm2 PER PRESES DE TERRA.</v>
      </c>
      <c r="E59" s="260">
        <v>30</v>
      </c>
      <c r="F59" s="107">
        <f>VLOOKUP($B59,PU!$B$3:$E$175,4,FALSE)</f>
        <v>0.78</v>
      </c>
      <c r="G59" s="224">
        <f t="shared" si="5"/>
        <v>23.4</v>
      </c>
      <c r="H59" s="15"/>
      <c r="I59" s="15"/>
      <c r="J59" s="15"/>
      <c r="K59" s="15"/>
    </row>
    <row r="60" spans="2:15" ht="27.6" outlineLevel="1" x14ac:dyDescent="0.3">
      <c r="B60" s="29" t="s">
        <v>114</v>
      </c>
      <c r="C60" s="29" t="str">
        <f>VLOOKUP($B60,PU!$B$3:$E$175,2,FALSE)</f>
        <v>ML</v>
      </c>
      <c r="D60" s="242" t="str">
        <f>VLOOKUP($B60,PU!$B$3:$E$175,3,FALSE)</f>
        <v>SUBMINISTRAMENT DE CABLE DE CONDUCTOR DE COURE EPTAFILAR NU, DE SECCIÓ 1x35  mm2.</v>
      </c>
      <c r="E60" s="260">
        <v>5</v>
      </c>
      <c r="F60" s="107">
        <f>VLOOKUP($B60,PU!$B$3:$E$175,4,FALSE)</f>
        <v>3.89</v>
      </c>
      <c r="G60" s="224">
        <f t="shared" si="5"/>
        <v>19.45</v>
      </c>
      <c r="H60" s="15"/>
      <c r="I60" s="15"/>
      <c r="J60" s="15"/>
      <c r="K60" s="15"/>
    </row>
    <row r="61" spans="2:15" ht="27.6" outlineLevel="1" x14ac:dyDescent="0.3">
      <c r="B61" s="29" t="s">
        <v>115</v>
      </c>
      <c r="C61" s="29" t="str">
        <f>VLOOKUP($B61,PU!$B$3:$E$175,2,FALSE)</f>
        <v>ML</v>
      </c>
      <c r="D61" s="242" t="str">
        <f>VLOOKUP($B61,PU!$B$3:$E$175,3,FALSE)</f>
        <v>INSTAL·LACIÓ DE CABLE DE CONDUCTOR DE COURE EPTAFILAR NU, DE SECCIÓ 1x35  mm2.</v>
      </c>
      <c r="E61" s="260">
        <v>5</v>
      </c>
      <c r="F61" s="107">
        <f>VLOOKUP($B61,PU!$B$3:$E$175,4,FALSE)</f>
        <v>0.78</v>
      </c>
      <c r="G61" s="224">
        <f t="shared" si="5"/>
        <v>3.9</v>
      </c>
      <c r="H61" s="15"/>
      <c r="I61" s="15"/>
      <c r="J61" s="15"/>
      <c r="K61" s="15"/>
    </row>
    <row r="62" spans="2:15" ht="27.6" outlineLevel="1" x14ac:dyDescent="0.3">
      <c r="B62" s="29" t="s">
        <v>116</v>
      </c>
      <c r="C62" s="29" t="str">
        <f>VLOOKUP($B62,PU!$B$3:$E$175,2,FALSE)</f>
        <v>ML</v>
      </c>
      <c r="D62" s="242" t="str">
        <f>VLOOKUP($B62,PU!$B$3:$E$175,3,FALSE)</f>
        <v>SUBMINISTRAMENT DE CABLE CONDUCTOR DE COURE RV-K 0,6/1KV DE 3x6 mm2</v>
      </c>
      <c r="E62" s="260">
        <v>30</v>
      </c>
      <c r="F62" s="107">
        <f>VLOOKUP($B62,PU!$B$3:$E$175,4,FALSE)</f>
        <v>2.42</v>
      </c>
      <c r="G62" s="224">
        <f t="shared" si="5"/>
        <v>72.599999999999994</v>
      </c>
      <c r="H62" s="15"/>
      <c r="I62" s="15"/>
      <c r="J62" s="15"/>
      <c r="K62" s="15"/>
    </row>
    <row r="63" spans="2:15" ht="27.6" outlineLevel="1" x14ac:dyDescent="0.3">
      <c r="B63" s="29" t="s">
        <v>117</v>
      </c>
      <c r="C63" s="29" t="str">
        <f>VLOOKUP($B63,PU!$B$3:$E$175,2,FALSE)</f>
        <v>ML</v>
      </c>
      <c r="D63" s="242" t="str">
        <f>VLOOKUP($B63,PU!$B$3:$E$175,3,FALSE)</f>
        <v>INSTAL·LACIÓ DE CABLE CONDUCTOR DE COURE RV-K 0,6/1KV DE 3x6 mm2</v>
      </c>
      <c r="E63" s="260">
        <v>30</v>
      </c>
      <c r="F63" s="107">
        <f>VLOOKUP($B63,PU!$B$3:$E$175,4,FALSE)</f>
        <v>0.78</v>
      </c>
      <c r="G63" s="224">
        <f t="shared" ref="G63" si="6">ROUND($E63*F63,2)</f>
        <v>23.4</v>
      </c>
      <c r="H63" s="15"/>
      <c r="I63" s="15"/>
      <c r="J63" s="15"/>
      <c r="K63" s="15"/>
    </row>
    <row r="64" spans="2:15" ht="69" outlineLevel="1" x14ac:dyDescent="0.3">
      <c r="B64" s="29" t="s">
        <v>369</v>
      </c>
      <c r="C64" s="29" t="str">
        <f>VLOOKUP($B64,PU!$B$3:$E$175,2,FALSE)</f>
        <v>UT</v>
      </c>
      <c r="D64" s="242" t="str">
        <f>VLOOKUP($B64,PU!$B$3:$E$175,3,FALSE)</f>
        <v>MODIFICACIÓ DE LEGALITZACIÓ EXISTENT DE &lt;15KW PER AFEGIR UNA SORTIDA ADICIONAL PER ALIMENTAR UN ARMARI Y CÀMERES. INCLOU CÀLCULS DE CABLEJAT, RIYSIC, CIE I LA GESTIÓ PER LA FIRMA DE LA DECLARACIÓ RESPONSABLE I LA PRESENTACIÓ A INDUSTRIA.</v>
      </c>
      <c r="E64" s="260">
        <v>1</v>
      </c>
      <c r="F64" s="107">
        <f>VLOOKUP($B64,PU!$B$3:$E$175,4,FALSE)</f>
        <v>261.73</v>
      </c>
      <c r="G64" s="224">
        <f t="shared" si="5"/>
        <v>261.73</v>
      </c>
      <c r="H64" s="15"/>
      <c r="I64" s="15"/>
      <c r="J64" s="15"/>
      <c r="K64" s="15"/>
    </row>
    <row r="65" spans="2:11" ht="15.6" x14ac:dyDescent="0.3">
      <c r="B65" s="323" t="s">
        <v>208</v>
      </c>
      <c r="C65" s="323"/>
      <c r="D65" s="323"/>
      <c r="E65" s="323"/>
      <c r="F65" s="323"/>
      <c r="G65" s="261">
        <f>SUM(G55:G64)</f>
        <v>925.47</v>
      </c>
      <c r="H65" s="22"/>
      <c r="I65" s="23"/>
      <c r="J65" s="24"/>
      <c r="K65" s="25"/>
    </row>
    <row r="66" spans="2:11" ht="15" customHeight="1" x14ac:dyDescent="0.3">
      <c r="B66" s="291"/>
      <c r="C66" s="291"/>
      <c r="D66" s="291"/>
      <c r="E66" s="291"/>
      <c r="F66" s="291"/>
      <c r="G66" s="291"/>
      <c r="H66" s="22"/>
      <c r="I66" s="23"/>
      <c r="J66" s="24"/>
      <c r="K66" s="25"/>
    </row>
    <row r="67" spans="2:11" ht="15" customHeight="1" outlineLevel="1" x14ac:dyDescent="0.3">
      <c r="B67" s="324" t="str">
        <f>PU!B92</f>
        <v>SENYALITZACIÓ</v>
      </c>
      <c r="C67" s="325"/>
      <c r="D67" s="325"/>
      <c r="E67" s="325"/>
      <c r="F67" s="325"/>
      <c r="G67" s="325"/>
      <c r="H67" s="14"/>
      <c r="I67" s="27"/>
      <c r="J67" s="28"/>
      <c r="K67" s="14"/>
    </row>
    <row r="68" spans="2:11" ht="82.8" outlineLevel="1" x14ac:dyDescent="0.3">
      <c r="B68" s="29" t="s">
        <v>178</v>
      </c>
      <c r="C68" s="29" t="str">
        <f>VLOOKUP($B68,PU!$B$3:$E$175,2,FALSE)</f>
        <v>UT</v>
      </c>
      <c r="D68" s="262" t="str">
        <f>VLOOKUP($B68,PU!$B$3:$E$175,3,FALSE)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68" s="47">
        <v>1</v>
      </c>
      <c r="F68" s="107">
        <f>VLOOKUP($B68,PU!$B$3:$E$175,4,FALSE)</f>
        <v>90.42</v>
      </c>
      <c r="G68" s="224">
        <f t="shared" ref="G68:G70" si="7">ROUND($E68*F68,2)</f>
        <v>90.42</v>
      </c>
      <c r="H68" s="15"/>
      <c r="I68" s="15"/>
      <c r="J68" s="15"/>
      <c r="K68" s="15"/>
    </row>
    <row r="69" spans="2:11" ht="82.8" x14ac:dyDescent="0.3">
      <c r="B69" s="29" t="s">
        <v>181</v>
      </c>
      <c r="C69" s="29" t="str">
        <f>VLOOKUP($B69,PU!$B$3:$E$175,2,FALSE)</f>
        <v>UT</v>
      </c>
      <c r="D69" s="262" t="str">
        <f>VLOOKUP($B69,PU!$B$3:$E$175,3,FALSE)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69" s="47">
        <v>1</v>
      </c>
      <c r="F69" s="107">
        <f>VLOOKUP($B69,PU!$B$3:$E$175,4,FALSE)</f>
        <v>107.23</v>
      </c>
      <c r="G69" s="224">
        <f t="shared" si="7"/>
        <v>107.23</v>
      </c>
      <c r="H69" s="15"/>
      <c r="I69" s="15"/>
      <c r="J69" s="15"/>
      <c r="K69" s="15"/>
    </row>
    <row r="70" spans="2:11" x14ac:dyDescent="0.3">
      <c r="B70" s="29" t="s">
        <v>184</v>
      </c>
      <c r="C70" s="29" t="str">
        <f>VLOOKUP($B70,PU!$B$3:$E$175,2,FALSE)</f>
        <v>UT</v>
      </c>
      <c r="D70" s="262" t="str">
        <f>VLOOKUP($B70,PU!$B$3:$E$175,3,FALSE)</f>
        <v>INSTAL·LACIÓ DE SENYAL VERTICAL.</v>
      </c>
      <c r="E70" s="47">
        <v>2</v>
      </c>
      <c r="F70" s="107">
        <f>VLOOKUP($B70,PU!$B$3:$E$175,4,FALSE)</f>
        <v>38.950000000000003</v>
      </c>
      <c r="G70" s="224">
        <f t="shared" si="7"/>
        <v>77.900000000000006</v>
      </c>
      <c r="H70" s="15"/>
      <c r="I70" s="15"/>
      <c r="J70" s="15"/>
      <c r="K70" s="15"/>
    </row>
    <row r="71" spans="2:11" ht="15.6" outlineLevel="1" x14ac:dyDescent="0.3">
      <c r="B71" s="323" t="s">
        <v>209</v>
      </c>
      <c r="C71" s="323"/>
      <c r="D71" s="323"/>
      <c r="E71" s="323"/>
      <c r="F71" s="323"/>
      <c r="G71" s="261">
        <f>SUM(G68:G70)</f>
        <v>275.55</v>
      </c>
      <c r="H71" s="22"/>
      <c r="I71" s="23"/>
      <c r="J71" s="24"/>
      <c r="K71" s="25"/>
    </row>
    <row r="72" spans="2:11" ht="15" customHeight="1" outlineLevel="1" x14ac:dyDescent="0.3">
      <c r="B72" s="291"/>
      <c r="C72" s="291"/>
      <c r="D72" s="291"/>
      <c r="E72" s="291"/>
      <c r="F72" s="291"/>
      <c r="G72" s="291"/>
      <c r="H72" s="22"/>
      <c r="I72" s="23"/>
      <c r="J72" s="24"/>
      <c r="K72" s="25"/>
    </row>
    <row r="73" spans="2:11" ht="15" customHeight="1" outlineLevel="1" x14ac:dyDescent="0.3">
      <c r="B73" s="324" t="s">
        <v>195</v>
      </c>
      <c r="C73" s="325"/>
      <c r="D73" s="325"/>
      <c r="E73" s="325"/>
      <c r="F73" s="325"/>
      <c r="G73" s="325"/>
      <c r="H73" s="14"/>
      <c r="I73" s="27"/>
      <c r="J73" s="28"/>
      <c r="K73" s="14"/>
    </row>
    <row r="74" spans="2:11" ht="41.4" outlineLevel="1" x14ac:dyDescent="0.3">
      <c r="B74" s="29" t="s">
        <v>74</v>
      </c>
      <c r="C74" s="29" t="str">
        <f>VLOOKUP($B74,PU!$B$3:$E$175,2,FALSE)</f>
        <v>ML</v>
      </c>
      <c r="D74" s="262" t="str">
        <f>VLOOKUP($B74,PU!$B$3:$E$175,3,FALSE)</f>
        <v>SUBMINISTRAMENT I INSTAL∙LACIÓ DE CABLE DE 24 FO MONOMODE B1.1, SEGONS EN 186000. ARMAT. AMB PROTECCIÓ D'ARAMIDA, ARMADURA METÀL∙LICA I COBERTA EXTERIOR DE POLIETILÈ.</v>
      </c>
      <c r="E74" s="260">
        <v>330</v>
      </c>
      <c r="F74" s="107">
        <f>VLOOKUP($B74,PU!$B$3:$E$175,4,FALSE)</f>
        <v>2.74</v>
      </c>
      <c r="G74" s="224">
        <f t="shared" ref="G74:G77" si="8">ROUND($E74*F74,2)</f>
        <v>904.2</v>
      </c>
      <c r="H74" s="15"/>
      <c r="I74" s="15"/>
      <c r="J74" s="15"/>
      <c r="K74" s="15"/>
    </row>
    <row r="75" spans="2:11" ht="41.4" outlineLevel="1" x14ac:dyDescent="0.3">
      <c r="B75" s="29" t="s">
        <v>77</v>
      </c>
      <c r="C75" s="29" t="str">
        <f>VLOOKUP($B75,PU!$B$3:$E$175,2,FALSE)</f>
        <v>UT</v>
      </c>
      <c r="D75" s="262" t="str">
        <f>VLOOKUP($B75,PU!$B$3:$E$175,3,FALSE)</f>
        <v>SUBMINISTRAMENT I INSTAL·LACIÓ DE FUETÓ DE FO MONOMODE FINS A 2 m, INCLÚS CONNECTORS. SEGONS ESPECIFICACIONS AJUNTAMENT.</v>
      </c>
      <c r="E75" s="260">
        <v>2</v>
      </c>
      <c r="F75" s="107">
        <f>VLOOKUP($B75,PU!$B$3:$E$175,4,FALSE)</f>
        <v>19.04</v>
      </c>
      <c r="G75" s="224">
        <f t="shared" si="8"/>
        <v>38.08</v>
      </c>
      <c r="H75" s="15"/>
      <c r="I75" s="15"/>
      <c r="J75" s="15"/>
      <c r="K75" s="15"/>
    </row>
    <row r="76" spans="2:11" ht="27.6" outlineLevel="1" x14ac:dyDescent="0.3">
      <c r="B76" s="29" t="s">
        <v>84</v>
      </c>
      <c r="C76" s="29" t="str">
        <f>VLOOKUP($B76,PU!$B$3:$E$175,2,FALSE)</f>
        <v>UT</v>
      </c>
      <c r="D76" s="262" t="str">
        <f>VLOOKUP($B76,PU!$B$3:$E$175,3,FALSE)</f>
        <v>SUBMINISTRAMENT I INSTAL·LACIÓ DE CAIXA REPARTIDORA ÒPTICA OTB-24. SEGONS ESPECIFICACIONS AJUNTAMENT.</v>
      </c>
      <c r="E76" s="260">
        <v>1</v>
      </c>
      <c r="F76" s="107">
        <f>VLOOKUP($B76,PU!$B$3:$E$175,4,FALSE)</f>
        <v>302.94</v>
      </c>
      <c r="G76" s="224">
        <f t="shared" si="8"/>
        <v>302.94</v>
      </c>
      <c r="H76" s="15"/>
      <c r="I76" s="15"/>
      <c r="J76" s="15"/>
      <c r="K76" s="15"/>
    </row>
    <row r="77" spans="2:11" ht="55.2" outlineLevel="1" x14ac:dyDescent="0.3">
      <c r="B77" s="29" t="s">
        <v>87</v>
      </c>
      <c r="C77" s="29" t="str">
        <f>VLOOKUP($B77,PU!$B$3:$E$175,2,FALSE)</f>
        <v>UT</v>
      </c>
      <c r="D77" s="262" t="str">
        <f>VLOOKUP($B77,PU!$B$3:$E$175,3,FALSE)</f>
        <v>FUSIÓ EN RECTE DE 1 FO MONOMODE. INCLOU PIG·TAIL, CONNECTORS I ADAPTADORS, AIXÍ  COM LES MESURES DE RETROESPARCIMENT I POTÈNCIA. SEGONS ESPECIFICACIONS AJUTAMENT.</v>
      </c>
      <c r="E77" s="260">
        <v>4</v>
      </c>
      <c r="F77" s="107">
        <f>VLOOKUP($B77,PU!$B$3:$E$175,4,FALSE)</f>
        <v>56.26</v>
      </c>
      <c r="G77" s="224">
        <f t="shared" si="8"/>
        <v>225.04</v>
      </c>
      <c r="H77" s="15"/>
      <c r="I77" s="15"/>
      <c r="J77" s="15"/>
      <c r="K77" s="15"/>
    </row>
    <row r="78" spans="2:11" ht="82.8" outlineLevel="1" x14ac:dyDescent="0.3">
      <c r="B78" s="29" t="s">
        <v>91</v>
      </c>
      <c r="C78" s="29" t="str">
        <f>VLOOKUP($B78,PU!$B$3:$E$175,2,FALSE)</f>
        <v>UD</v>
      </c>
      <c r="D78" s="262" t="str">
        <f>VLOOKUP($B78,PU!$B$3:$E$175,3,FALSE)</f>
        <v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v>
      </c>
      <c r="E78" s="260">
        <v>1</v>
      </c>
      <c r="F78" s="107">
        <f>VLOOKUP($B78,PU!$B$3:$E$175,4,FALSE)</f>
        <v>999.71</v>
      </c>
      <c r="G78" s="224">
        <f t="shared" ref="G78:G81" si="9">ROUND($E78*F78,2)</f>
        <v>999.71</v>
      </c>
      <c r="H78" s="15"/>
      <c r="I78" s="15"/>
      <c r="J78" s="15"/>
      <c r="K78" s="15"/>
    </row>
    <row r="79" spans="2:11" ht="27.6" outlineLevel="1" x14ac:dyDescent="0.3">
      <c r="B79" s="29" t="s">
        <v>93</v>
      </c>
      <c r="C79" s="29" t="str">
        <f>VLOOKUP($B79,PU!$B$3:$E$175,2,FALSE)</f>
        <v>UD</v>
      </c>
      <c r="D79" s="262" t="str">
        <f>VLOOKUP($B79,PU!$B$3:$E$175,3,FALSE)</f>
        <v>INSTAL·LACIÓ DE SWITCH DE COMUNICACIONS EN ARMARI DE CARRER, HOMOLOGAT PER L'AJUNTAMENT DE BARCELONA - IMI.</v>
      </c>
      <c r="E79" s="260">
        <v>1</v>
      </c>
      <c r="F79" s="107">
        <f>VLOOKUP($B79,PU!$B$3:$E$175,4,FALSE)</f>
        <v>64.92</v>
      </c>
      <c r="G79" s="224">
        <f t="shared" si="9"/>
        <v>64.92</v>
      </c>
      <c r="H79" s="15"/>
      <c r="I79" s="15"/>
      <c r="J79" s="15"/>
      <c r="K79" s="15"/>
    </row>
    <row r="80" spans="2:11" ht="82.8" outlineLevel="1" x14ac:dyDescent="0.3">
      <c r="B80" s="29" t="s">
        <v>104</v>
      </c>
      <c r="C80" s="29" t="str">
        <f>VLOOKUP($B80,PU!$B$3:$E$175,2,FALSE)</f>
        <v>UT</v>
      </c>
      <c r="D80" s="262" t="str">
        <f>VLOOKUP($B80,PU!$B$3:$E$175,3,FALSE)</f>
        <v>SUBMINISTRAMENT l INSTAL·LACIÓ DE CANVIADOR DE MEDI TIPUS SFP (FIBRA OPTICA MONOMODE). CONVERTIDOR DE  MEDI NECESSARI PER TRANSFORMAR LA SENYAL OPTICA A ELECTRICA FO/ ETHERNET/ 422/ 485/ 422, MODEL RAISECOM L2 DIN·RAIL S1503i-AC O EQUIVALENT, INCLOS EL SFP BIFIBRA LC/PC, AMB 1 PORT 100/1000M BASE-X SFP + 2 PORTS 10/100/1000M BX</v>
      </c>
      <c r="E80" s="260">
        <v>1</v>
      </c>
      <c r="F80" s="107">
        <f>VLOOKUP($B80,PU!$B$3:$E$175,4,FALSE)</f>
        <v>478.64</v>
      </c>
      <c r="G80" s="224">
        <f t="shared" ref="G80" si="10">ROUND($E80*F80,2)</f>
        <v>478.64</v>
      </c>
      <c r="H80" s="15"/>
      <c r="I80" s="15"/>
      <c r="J80" s="15"/>
      <c r="K80" s="15"/>
    </row>
    <row r="81" spans="2:12" ht="41.4" outlineLevel="1" x14ac:dyDescent="0.3">
      <c r="B81" s="29" t="s">
        <v>294</v>
      </c>
      <c r="C81" s="29" t="str">
        <f>VLOOKUP($B81,PU!$B$3:$E$175,2,FALSE)</f>
        <v>PAJ</v>
      </c>
      <c r="D81" s="262" t="str">
        <f>VLOOKUP($B81,PU!$B$3:$E$175,3,FALSE)</f>
        <v xml:space="preserve">TREBALLS CELLNEX PDC-06 PLACETA COMERÇ, INCLOU CONNEXIÓ I INTEGRACIÓ A LA XARXA ACTIVA, TREBALLS DE FO I TREBALLS D'ENGINYERIA, DESPLEGAMENT, DOCUMENTACIÓ I PRL. </v>
      </c>
      <c r="E81" s="260">
        <v>1</v>
      </c>
      <c r="F81" s="107">
        <f>VLOOKUP($B81,PU!$B$3:$E$175,4,FALSE)</f>
        <v>3228.55</v>
      </c>
      <c r="G81" s="224">
        <f t="shared" si="9"/>
        <v>3228.55</v>
      </c>
      <c r="H81" s="15"/>
      <c r="I81" s="15"/>
      <c r="J81" s="15"/>
      <c r="K81" s="30"/>
    </row>
    <row r="82" spans="2:12" ht="16.2" outlineLevel="1" thickBot="1" x14ac:dyDescent="0.35">
      <c r="B82" s="326" t="s">
        <v>210</v>
      </c>
      <c r="C82" s="326"/>
      <c r="D82" s="326"/>
      <c r="E82" s="326"/>
      <c r="F82" s="300"/>
      <c r="G82" s="251">
        <f>SUM(G74:G81)</f>
        <v>6242.08</v>
      </c>
      <c r="H82" s="22"/>
      <c r="I82" s="23"/>
      <c r="J82" s="24"/>
      <c r="K82" s="25"/>
    </row>
    <row r="83" spans="2:12" ht="15.6" outlineLevel="1" x14ac:dyDescent="0.3">
      <c r="B83" s="327" t="s">
        <v>211</v>
      </c>
      <c r="C83" s="327"/>
      <c r="D83" s="327"/>
      <c r="E83" s="327"/>
      <c r="F83" s="328"/>
      <c r="G83" s="263">
        <f>G31+G52+G65+G71+G82</f>
        <v>32717.710000000006</v>
      </c>
      <c r="H83" s="14"/>
      <c r="I83" s="31"/>
      <c r="J83" s="28"/>
      <c r="K83" s="14"/>
    </row>
    <row r="84" spans="2:12" outlineLevel="1" x14ac:dyDescent="0.3">
      <c r="B84" s="292"/>
      <c r="C84" s="292"/>
      <c r="D84" s="292"/>
      <c r="E84" s="292"/>
      <c r="F84" s="292"/>
      <c r="G84" s="292"/>
      <c r="H84" s="15"/>
      <c r="I84" s="15"/>
      <c r="J84" s="15"/>
      <c r="K84" s="15"/>
    </row>
    <row r="85" spans="2:12" ht="14.4" outlineLevel="1" thickBot="1" x14ac:dyDescent="0.35">
      <c r="B85" s="292"/>
      <c r="C85" s="292"/>
      <c r="D85" s="292"/>
      <c r="E85" s="292"/>
      <c r="F85" s="292"/>
      <c r="G85" s="292"/>
      <c r="H85" s="15"/>
      <c r="I85" s="15"/>
      <c r="J85" s="15"/>
      <c r="K85" s="15"/>
    </row>
    <row r="86" spans="2:12" ht="15.45" customHeight="1" thickBot="1" x14ac:dyDescent="0.35">
      <c r="B86" s="292"/>
      <c r="C86" s="293"/>
      <c r="D86" s="304" t="s">
        <v>201</v>
      </c>
      <c r="E86" s="305"/>
      <c r="F86" s="305"/>
      <c r="G86" s="306"/>
      <c r="H86" s="15"/>
      <c r="I86" s="15"/>
      <c r="J86" s="15"/>
      <c r="K86" s="15"/>
    </row>
    <row r="87" spans="2:12" ht="14.4" customHeight="1" x14ac:dyDescent="0.3">
      <c r="B87" s="292"/>
      <c r="C87" s="293"/>
      <c r="D87" s="330" t="str">
        <f>B6</f>
        <v>EQUIPAMENT PUNT DE CONTROL</v>
      </c>
      <c r="E87" s="331"/>
      <c r="F87" s="331"/>
      <c r="G87" s="112">
        <f>G31</f>
        <v>19698.280000000006</v>
      </c>
      <c r="H87" s="15"/>
      <c r="I87" s="15"/>
      <c r="J87" s="15"/>
      <c r="K87" s="15"/>
    </row>
    <row r="88" spans="2:12" ht="14.4" customHeight="1" outlineLevel="1" x14ac:dyDescent="0.3">
      <c r="B88" s="292"/>
      <c r="C88" s="293"/>
      <c r="D88" s="332" t="str">
        <f>B33</f>
        <v>OBRA CIVIL</v>
      </c>
      <c r="E88" s="333"/>
      <c r="F88" s="333"/>
      <c r="G88" s="114">
        <f>G52</f>
        <v>5576.33</v>
      </c>
      <c r="H88" s="15"/>
      <c r="I88" s="15"/>
      <c r="J88" s="15"/>
      <c r="K88" s="15"/>
    </row>
    <row r="89" spans="2:12" ht="14.4" customHeight="1" outlineLevel="1" x14ac:dyDescent="0.3">
      <c r="B89" s="292"/>
      <c r="C89" s="293"/>
      <c r="D89" s="334" t="str">
        <f>B54</f>
        <v>INSTAL·LACIÓ ELÈCTRICA</v>
      </c>
      <c r="E89" s="335"/>
      <c r="F89" s="335"/>
      <c r="G89" s="116">
        <f>G65</f>
        <v>925.47</v>
      </c>
      <c r="H89" s="15"/>
      <c r="I89" s="15"/>
      <c r="J89" s="15"/>
      <c r="K89" s="15"/>
    </row>
    <row r="90" spans="2:12" ht="14.4" customHeight="1" outlineLevel="1" x14ac:dyDescent="0.3">
      <c r="B90" s="292"/>
      <c r="C90" s="293"/>
      <c r="D90" s="332" t="str">
        <f>B67</f>
        <v>SENYALITZACIÓ</v>
      </c>
      <c r="E90" s="333"/>
      <c r="F90" s="333"/>
      <c r="G90" s="114">
        <f>G71</f>
        <v>275.55</v>
      </c>
      <c r="H90" s="15"/>
      <c r="I90" s="15"/>
      <c r="J90" s="15"/>
      <c r="K90" s="15"/>
    </row>
    <row r="91" spans="2:12" ht="15" customHeight="1" outlineLevel="1" thickBot="1" x14ac:dyDescent="0.35">
      <c r="B91" s="292"/>
      <c r="C91" s="293"/>
      <c r="D91" s="336" t="s">
        <v>195</v>
      </c>
      <c r="E91" s="337"/>
      <c r="F91" s="337"/>
      <c r="G91" s="118">
        <f>G82</f>
        <v>6242.08</v>
      </c>
      <c r="H91" s="15"/>
      <c r="I91" s="15"/>
      <c r="J91" s="15"/>
      <c r="K91" s="15"/>
    </row>
    <row r="92" spans="2:12" ht="16.8" outlineLevel="1" thickTop="1" thickBot="1" x14ac:dyDescent="0.35">
      <c r="B92" s="292"/>
      <c r="C92" s="293"/>
      <c r="D92" s="287" t="s">
        <v>196</v>
      </c>
      <c r="E92" s="288"/>
      <c r="F92" s="288"/>
      <c r="G92" s="120">
        <f>SUM(G87:G91)</f>
        <v>32717.710000000006</v>
      </c>
      <c r="H92" s="22"/>
      <c r="I92" s="23"/>
      <c r="J92" s="24"/>
      <c r="K92" s="25"/>
      <c r="L92" s="26"/>
    </row>
    <row r="93" spans="2:12" outlineLevel="1" x14ac:dyDescent="0.3">
      <c r="E93" s="33"/>
      <c r="H93" s="14"/>
      <c r="I93" s="31"/>
      <c r="J93" s="28"/>
      <c r="K93" s="14"/>
    </row>
    <row r="94" spans="2:12" outlineLevel="1" x14ac:dyDescent="0.3">
      <c r="E94" s="33"/>
    </row>
    <row r="95" spans="2:12" outlineLevel="1" x14ac:dyDescent="0.3">
      <c r="E95" s="33"/>
    </row>
    <row r="96" spans="2:12" outlineLevel="1" x14ac:dyDescent="0.3">
      <c r="E96" s="33"/>
    </row>
    <row r="97" spans="5:12" ht="15.75" customHeight="1" x14ac:dyDescent="0.3">
      <c r="E97" s="33"/>
    </row>
    <row r="98" spans="5:12" ht="18" customHeight="1" x14ac:dyDescent="0.3">
      <c r="E98" s="33"/>
    </row>
    <row r="99" spans="5:12" x14ac:dyDescent="0.3">
      <c r="E99" s="33"/>
    </row>
    <row r="100" spans="5:12" x14ac:dyDescent="0.3">
      <c r="E100" s="33"/>
      <c r="K100" s="34"/>
      <c r="L100" s="34"/>
    </row>
    <row r="101" spans="5:12" x14ac:dyDescent="0.3">
      <c r="E101" s="33"/>
      <c r="K101" s="34"/>
      <c r="L101" s="34"/>
    </row>
    <row r="102" spans="5:12" x14ac:dyDescent="0.3">
      <c r="E102" s="33"/>
      <c r="K102" s="34"/>
      <c r="L102" s="34"/>
    </row>
    <row r="103" spans="5:12" x14ac:dyDescent="0.3">
      <c r="E103" s="33"/>
      <c r="K103" s="34"/>
      <c r="L103" s="34"/>
    </row>
    <row r="104" spans="5:12" x14ac:dyDescent="0.3">
      <c r="E104" s="33"/>
      <c r="K104" s="34"/>
      <c r="L104" s="34"/>
    </row>
    <row r="105" spans="5:12" x14ac:dyDescent="0.3">
      <c r="E105" s="33"/>
      <c r="K105" s="34"/>
      <c r="L105" s="34"/>
    </row>
    <row r="106" spans="5:12" x14ac:dyDescent="0.3">
      <c r="E106" s="33"/>
      <c r="K106" s="34"/>
      <c r="L106" s="34"/>
    </row>
    <row r="107" spans="5:12" x14ac:dyDescent="0.3">
      <c r="E107" s="33"/>
      <c r="K107" s="34"/>
      <c r="L107" s="34"/>
    </row>
    <row r="108" spans="5:12" x14ac:dyDescent="0.3">
      <c r="E108" s="33"/>
      <c r="K108" s="34"/>
      <c r="L108" s="34"/>
    </row>
    <row r="109" spans="5:12" x14ac:dyDescent="0.3">
      <c r="E109" s="33"/>
      <c r="K109" s="34"/>
      <c r="L109" s="34"/>
    </row>
    <row r="110" spans="5:12" x14ac:dyDescent="0.3">
      <c r="E110" s="33"/>
      <c r="K110" s="34"/>
      <c r="L110" s="34"/>
    </row>
    <row r="111" spans="5:12" x14ac:dyDescent="0.3">
      <c r="E111" s="33"/>
      <c r="K111" s="34"/>
      <c r="L111" s="34"/>
    </row>
    <row r="112" spans="5:12" x14ac:dyDescent="0.3">
      <c r="E112" s="33"/>
      <c r="K112" s="34"/>
      <c r="L112" s="34"/>
    </row>
    <row r="113" spans="5:12" x14ac:dyDescent="0.3">
      <c r="E113" s="33"/>
      <c r="K113" s="34"/>
      <c r="L113" s="34"/>
    </row>
    <row r="114" spans="5:12" x14ac:dyDescent="0.3">
      <c r="E114" s="33"/>
      <c r="K114" s="34"/>
      <c r="L114" s="34"/>
    </row>
    <row r="115" spans="5:12" x14ac:dyDescent="0.3">
      <c r="E115" s="33"/>
      <c r="K115" s="34"/>
      <c r="L115" s="34"/>
    </row>
    <row r="116" spans="5:12" x14ac:dyDescent="0.3">
      <c r="E116" s="33"/>
      <c r="K116" s="34"/>
      <c r="L116" s="34"/>
    </row>
    <row r="117" spans="5:12" x14ac:dyDescent="0.3">
      <c r="E117" s="33"/>
      <c r="K117" s="34"/>
      <c r="L117" s="34"/>
    </row>
    <row r="118" spans="5:12" x14ac:dyDescent="0.3">
      <c r="E118" s="33"/>
      <c r="K118" s="34"/>
      <c r="L118" s="34"/>
    </row>
    <row r="119" spans="5:12" x14ac:dyDescent="0.3">
      <c r="E119" s="33"/>
      <c r="K119" s="34"/>
      <c r="L119" s="34"/>
    </row>
    <row r="120" spans="5:12" x14ac:dyDescent="0.3">
      <c r="E120" s="33"/>
      <c r="K120" s="34"/>
      <c r="L120" s="34"/>
    </row>
    <row r="121" spans="5:12" x14ac:dyDescent="0.3">
      <c r="E121" s="33"/>
      <c r="K121" s="34"/>
      <c r="L121" s="34"/>
    </row>
    <row r="122" spans="5:12" x14ac:dyDescent="0.3">
      <c r="E122" s="33"/>
      <c r="K122" s="34"/>
      <c r="L122" s="34"/>
    </row>
    <row r="123" spans="5:12" x14ac:dyDescent="0.3">
      <c r="E123" s="33"/>
      <c r="K123" s="34"/>
      <c r="L123" s="34"/>
    </row>
    <row r="124" spans="5:12" x14ac:dyDescent="0.3">
      <c r="E124" s="33"/>
      <c r="K124" s="34"/>
      <c r="L124" s="34"/>
    </row>
    <row r="125" spans="5:12" x14ac:dyDescent="0.3">
      <c r="E125" s="33"/>
      <c r="K125" s="34"/>
      <c r="L125" s="34"/>
    </row>
    <row r="126" spans="5:12" x14ac:dyDescent="0.3">
      <c r="E126" s="33"/>
      <c r="K126" s="34"/>
      <c r="L126" s="34"/>
    </row>
    <row r="127" spans="5:12" x14ac:dyDescent="0.3">
      <c r="E127" s="33"/>
      <c r="K127" s="34"/>
      <c r="L127" s="34"/>
    </row>
    <row r="128" spans="5:12" x14ac:dyDescent="0.3">
      <c r="E128" s="33"/>
      <c r="K128" s="34"/>
      <c r="L128" s="34"/>
    </row>
    <row r="129" spans="5:12" x14ac:dyDescent="0.3">
      <c r="E129" s="33"/>
      <c r="K129" s="34"/>
      <c r="L129" s="34"/>
    </row>
    <row r="130" spans="5:12" x14ac:dyDescent="0.3">
      <c r="E130" s="33"/>
      <c r="K130" s="34"/>
      <c r="L130" s="34"/>
    </row>
    <row r="131" spans="5:12" x14ac:dyDescent="0.3">
      <c r="E131" s="33"/>
      <c r="K131" s="34"/>
      <c r="L131" s="34"/>
    </row>
    <row r="132" spans="5:12" x14ac:dyDescent="0.3">
      <c r="E132" s="33"/>
      <c r="K132" s="34"/>
      <c r="L132" s="34"/>
    </row>
    <row r="133" spans="5:12" x14ac:dyDescent="0.3">
      <c r="E133" s="33"/>
      <c r="K133" s="34"/>
      <c r="L133" s="34"/>
    </row>
    <row r="134" spans="5:12" x14ac:dyDescent="0.3">
      <c r="E134" s="33"/>
      <c r="K134" s="34"/>
      <c r="L134" s="34"/>
    </row>
    <row r="135" spans="5:12" x14ac:dyDescent="0.3">
      <c r="E135" s="33"/>
      <c r="K135" s="34"/>
      <c r="L135" s="34"/>
    </row>
    <row r="136" spans="5:12" x14ac:dyDescent="0.3">
      <c r="E136" s="33"/>
      <c r="K136" s="34"/>
      <c r="L136" s="34"/>
    </row>
    <row r="137" spans="5:12" x14ac:dyDescent="0.3">
      <c r="E137" s="33"/>
      <c r="K137" s="34"/>
      <c r="L137" s="34"/>
    </row>
    <row r="138" spans="5:12" x14ac:dyDescent="0.3">
      <c r="E138" s="33"/>
      <c r="K138" s="34"/>
      <c r="L138" s="34"/>
    </row>
    <row r="139" spans="5:12" x14ac:dyDescent="0.3">
      <c r="E139" s="33"/>
      <c r="K139" s="34"/>
      <c r="L139" s="34"/>
    </row>
    <row r="140" spans="5:12" x14ac:dyDescent="0.3">
      <c r="E140" s="33"/>
      <c r="K140" s="34"/>
      <c r="L140" s="34"/>
    </row>
    <row r="141" spans="5:12" x14ac:dyDescent="0.3">
      <c r="E141" s="33"/>
      <c r="K141" s="34"/>
      <c r="L141" s="34"/>
    </row>
    <row r="142" spans="5:12" x14ac:dyDescent="0.3">
      <c r="E142" s="33"/>
      <c r="K142" s="34"/>
      <c r="L142" s="34"/>
    </row>
    <row r="143" spans="5:12" x14ac:dyDescent="0.3">
      <c r="E143" s="33"/>
      <c r="K143" s="34"/>
      <c r="L143" s="34"/>
    </row>
    <row r="144" spans="5:12" x14ac:dyDescent="0.3">
      <c r="E144" s="33"/>
      <c r="K144" s="34"/>
      <c r="L144" s="34"/>
    </row>
    <row r="145" spans="5:12" x14ac:dyDescent="0.3">
      <c r="E145" s="33"/>
      <c r="K145" s="34"/>
      <c r="L145" s="34"/>
    </row>
    <row r="146" spans="5:12" x14ac:dyDescent="0.3">
      <c r="E146" s="33"/>
      <c r="K146" s="34"/>
      <c r="L146" s="34"/>
    </row>
    <row r="147" spans="5:12" x14ac:dyDescent="0.3">
      <c r="E147" s="33"/>
      <c r="K147" s="34"/>
      <c r="L147" s="34"/>
    </row>
    <row r="148" spans="5:12" x14ac:dyDescent="0.3">
      <c r="E148" s="33"/>
      <c r="K148" s="34"/>
      <c r="L148" s="34"/>
    </row>
    <row r="149" spans="5:12" x14ac:dyDescent="0.3">
      <c r="E149" s="33"/>
      <c r="K149" s="34"/>
      <c r="L149" s="34"/>
    </row>
    <row r="150" spans="5:12" x14ac:dyDescent="0.3">
      <c r="E150" s="33"/>
      <c r="K150" s="34"/>
      <c r="L150" s="34"/>
    </row>
    <row r="151" spans="5:12" x14ac:dyDescent="0.3">
      <c r="E151" s="33"/>
      <c r="K151" s="34"/>
      <c r="L151" s="34"/>
    </row>
    <row r="152" spans="5:12" x14ac:dyDescent="0.3">
      <c r="E152" s="33"/>
      <c r="K152" s="34"/>
      <c r="L152" s="34"/>
    </row>
    <row r="153" spans="5:12" x14ac:dyDescent="0.3">
      <c r="E153" s="33"/>
      <c r="K153" s="34"/>
      <c r="L153" s="34"/>
    </row>
    <row r="154" spans="5:12" x14ac:dyDescent="0.3">
      <c r="E154" s="33"/>
      <c r="K154" s="34"/>
      <c r="L154" s="34"/>
    </row>
    <row r="155" spans="5:12" x14ac:dyDescent="0.3">
      <c r="E155" s="33"/>
      <c r="K155" s="34"/>
      <c r="L155" s="34"/>
    </row>
    <row r="156" spans="5:12" x14ac:dyDescent="0.3">
      <c r="E156" s="33"/>
      <c r="K156" s="34"/>
      <c r="L156" s="34"/>
    </row>
    <row r="157" spans="5:12" x14ac:dyDescent="0.3">
      <c r="E157" s="33"/>
      <c r="K157" s="34"/>
      <c r="L157" s="34"/>
    </row>
    <row r="158" spans="5:12" x14ac:dyDescent="0.3">
      <c r="E158" s="33"/>
      <c r="K158" s="34"/>
      <c r="L158" s="34"/>
    </row>
    <row r="159" spans="5:12" x14ac:dyDescent="0.3">
      <c r="E159" s="33"/>
      <c r="K159" s="34"/>
      <c r="L159" s="34"/>
    </row>
    <row r="160" spans="5:12" x14ac:dyDescent="0.3">
      <c r="E160" s="33"/>
      <c r="K160" s="34"/>
      <c r="L160" s="34"/>
    </row>
    <row r="161" spans="5:12" x14ac:dyDescent="0.3">
      <c r="E161" s="33"/>
      <c r="K161" s="34"/>
      <c r="L161" s="34"/>
    </row>
    <row r="162" spans="5:12" x14ac:dyDescent="0.3">
      <c r="E162" s="33"/>
      <c r="K162" s="34"/>
      <c r="L162" s="34"/>
    </row>
    <row r="163" spans="5:12" x14ac:dyDescent="0.3">
      <c r="E163" s="33"/>
      <c r="K163" s="34"/>
      <c r="L163" s="34"/>
    </row>
    <row r="164" spans="5:12" x14ac:dyDescent="0.3">
      <c r="E164" s="33"/>
      <c r="K164" s="34"/>
      <c r="L164" s="34"/>
    </row>
    <row r="165" spans="5:12" x14ac:dyDescent="0.3">
      <c r="E165" s="33"/>
    </row>
    <row r="166" spans="5:12" x14ac:dyDescent="0.3">
      <c r="E166" s="33"/>
    </row>
    <row r="167" spans="5:12" x14ac:dyDescent="0.3">
      <c r="E167" s="33"/>
    </row>
    <row r="168" spans="5:12" x14ac:dyDescent="0.3">
      <c r="E168" s="33"/>
    </row>
    <row r="169" spans="5:12" x14ac:dyDescent="0.3">
      <c r="E169" s="33"/>
    </row>
    <row r="170" spans="5:12" x14ac:dyDescent="0.3">
      <c r="E170" s="33"/>
    </row>
    <row r="172" spans="5:12" x14ac:dyDescent="0.3">
      <c r="G172" s="195"/>
    </row>
  </sheetData>
  <mergeCells count="26">
    <mergeCell ref="B86:C92"/>
    <mergeCell ref="D86:G86"/>
    <mergeCell ref="D87:F87"/>
    <mergeCell ref="D88:F88"/>
    <mergeCell ref="D89:F89"/>
    <mergeCell ref="D90:F90"/>
    <mergeCell ref="D91:F91"/>
    <mergeCell ref="D92:F92"/>
    <mergeCell ref="B84:G85"/>
    <mergeCell ref="B52:F52"/>
    <mergeCell ref="B53:G53"/>
    <mergeCell ref="B54:G54"/>
    <mergeCell ref="B65:F65"/>
    <mergeCell ref="B66:G66"/>
    <mergeCell ref="B67:G67"/>
    <mergeCell ref="B71:F71"/>
    <mergeCell ref="B72:G72"/>
    <mergeCell ref="B73:G73"/>
    <mergeCell ref="B82:F82"/>
    <mergeCell ref="B83:F83"/>
    <mergeCell ref="B33:G33"/>
    <mergeCell ref="B2:G3"/>
    <mergeCell ref="A5:H5"/>
    <mergeCell ref="B6:G6"/>
    <mergeCell ref="B31:F31"/>
    <mergeCell ref="B32:G32"/>
  </mergeCells>
  <phoneticPr fontId="3" type="noConversion"/>
  <conditionalFormatting sqref="B2 A4:XFD4 A5 I5:XFD5 B6 H6:XFD8 B7:G7 E8:G8 B8:B45 E9:XFD30 H34:H41 C34:G45 H42:XFD43 I44:XFD51 B46:G46 C47:G51 B47:B54 B55:G64 H65:XFD79 B68:G70 B74:G79 B80:XFD80 B81:G81 H81:XFD91 A84:B84 A85 B86 D86:D92 H92:K92 B93:D93 F93:K93 E93:E1048576 A94:D1048576 F94:XFD1048576">
    <cfRule type="cellIs" dxfId="72" priority="16" operator="equal">
      <formula>"¿?"</formula>
    </cfRule>
  </conditionalFormatting>
  <conditionalFormatting sqref="B65:B67 B71:B73 B82:B83">
    <cfRule type="cellIs" dxfId="71" priority="14" operator="equal">
      <formula>"¿?"</formula>
    </cfRule>
  </conditionalFormatting>
  <conditionalFormatting sqref="C8:D30">
    <cfRule type="cellIs" dxfId="70" priority="4" operator="equal">
      <formula>"¿?"</formula>
    </cfRule>
  </conditionalFormatting>
  <conditionalFormatting sqref="E7:G7 F8:G30 F34:G51 F55:G64 F68:G70 F74:G81">
    <cfRule type="cellIs" dxfId="69" priority="3" operator="equal">
      <formula>"¿?"</formula>
    </cfRule>
  </conditionalFormatting>
  <conditionalFormatting sqref="G4">
    <cfRule type="cellIs" dxfId="68" priority="17" operator="equal">
      <formula>"¿?"</formula>
    </cfRule>
  </conditionalFormatting>
  <conditionalFormatting sqref="G93:G1048576">
    <cfRule type="cellIs" dxfId="67" priority="15" operator="equal">
      <formula>"¿?"</formula>
    </cfRule>
  </conditionalFormatting>
  <conditionalFormatting sqref="H31:XFD33 J34:XFD41 H52:XFD54 I55:XFD64 L92:XFD93">
    <cfRule type="cellIs" dxfId="66" priority="18" operator="equal">
      <formula>"¿?"</formula>
    </cfRule>
  </conditionalFormatting>
  <conditionalFormatting sqref="J31:J32">
    <cfRule type="cellIs" dxfId="65" priority="13" operator="notEqual">
      <formula>$F$31</formula>
    </cfRule>
  </conditionalFormatting>
  <conditionalFormatting sqref="J52:J53">
    <cfRule type="cellIs" dxfId="64" priority="7" operator="notEqual">
      <formula>$F$31</formula>
    </cfRule>
  </conditionalFormatting>
  <conditionalFormatting sqref="J65:J66">
    <cfRule type="cellIs" dxfId="63" priority="12" operator="notEqual">
      <formula>$F$31</formula>
    </cfRule>
  </conditionalFormatting>
  <conditionalFormatting sqref="J71:J72">
    <cfRule type="cellIs" dxfId="62" priority="11" operator="notEqual">
      <formula>$F$31</formula>
    </cfRule>
  </conditionalFormatting>
  <conditionalFormatting sqref="J82">
    <cfRule type="cellIs" dxfId="61" priority="10" operator="notEqual">
      <formula>$F$31</formula>
    </cfRule>
  </conditionalFormatting>
  <conditionalFormatting sqref="J92">
    <cfRule type="cellIs" dxfId="60" priority="9" operator="notEqual">
      <formula>$F$31</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rowBreaks count="1" manualBreakCount="1">
    <brk id="44" min="1" max="6"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CA432-E06D-40D4-B7CE-611D2282B781}">
  <sheetPr>
    <tabColor theme="0"/>
    <pageSetUpPr fitToPage="1"/>
  </sheetPr>
  <dimension ref="A1:O168"/>
  <sheetViews>
    <sheetView showGridLines="0" view="pageBreakPreview" zoomScaleNormal="85" zoomScaleSheetLayoutView="100" workbookViewId="0">
      <pane ySplit="4" topLeftCell="A74" activePane="bottomLeft" state="frozen"/>
      <selection activeCell="J60" sqref="J60"/>
      <selection pane="bottomLeft" activeCell="J60" sqref="J60"/>
    </sheetView>
  </sheetViews>
  <sheetFormatPr baseColWidth="10" defaultColWidth="11.44140625" defaultRowHeight="13.8"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7" width="17.77734375" style="13" customWidth="1"/>
    <col min="8" max="8" width="1.88671875" style="13" customWidth="1"/>
    <col min="9" max="9" width="18" style="13" customWidth="1"/>
    <col min="10" max="10" width="13.77734375" style="13" customWidth="1"/>
    <col min="11" max="12" width="12.109375" style="13" customWidth="1"/>
    <col min="13" max="23" width="11.44140625" style="13" customWidth="1"/>
    <col min="24" max="16384" width="11.44140625" style="13"/>
  </cols>
  <sheetData>
    <row r="1" spans="1:11" hidden="1" x14ac:dyDescent="0.3"/>
    <row r="2" spans="1:11" ht="28.2" customHeight="1" x14ac:dyDescent="0.3">
      <c r="B2" s="312" t="str">
        <f>_xlfn.CONCAT('Resum Amid.Ppals'!A15,"  ",'Resum Amid.Ppals'!B15)</f>
        <v>PdC-07  Princesa</v>
      </c>
      <c r="C2" s="312"/>
      <c r="D2" s="312"/>
      <c r="E2" s="312"/>
      <c r="F2" s="312"/>
      <c r="G2" s="312"/>
      <c r="H2" s="15"/>
      <c r="I2" s="15"/>
      <c r="J2" s="15"/>
      <c r="K2" s="15"/>
    </row>
    <row r="3" spans="1:11" ht="22.8" customHeight="1" x14ac:dyDescent="0.3">
      <c r="B3" s="313"/>
      <c r="C3" s="313"/>
      <c r="D3" s="313"/>
      <c r="E3" s="313"/>
      <c r="F3" s="313"/>
      <c r="G3" s="313"/>
      <c r="H3" s="15"/>
      <c r="I3" s="15"/>
      <c r="J3" s="15"/>
      <c r="K3" s="15"/>
    </row>
    <row r="4" spans="1:11" s="98" customFormat="1" ht="27" customHeight="1" x14ac:dyDescent="0.3">
      <c r="B4" s="99" t="s">
        <v>0</v>
      </c>
      <c r="C4" s="100" t="s">
        <v>202</v>
      </c>
      <c r="D4" s="109" t="s">
        <v>2</v>
      </c>
      <c r="E4" s="101" t="s">
        <v>204</v>
      </c>
      <c r="F4" s="99" t="s">
        <v>203</v>
      </c>
      <c r="G4" s="102" t="s">
        <v>205</v>
      </c>
      <c r="H4" s="97"/>
      <c r="I4" s="97"/>
      <c r="J4" s="97"/>
      <c r="K4" s="97"/>
    </row>
    <row r="5" spans="1:11" ht="6" customHeight="1" x14ac:dyDescent="0.3">
      <c r="A5" s="289"/>
      <c r="B5" s="289"/>
      <c r="C5" s="289"/>
      <c r="D5" s="289"/>
      <c r="E5" s="289"/>
      <c r="F5" s="289"/>
      <c r="G5" s="289"/>
      <c r="H5" s="289"/>
      <c r="I5" s="15"/>
      <c r="J5" s="15"/>
      <c r="K5" s="15"/>
    </row>
    <row r="6" spans="1:11" ht="15" customHeight="1" x14ac:dyDescent="0.3">
      <c r="B6" s="324" t="str">
        <f>PU!B5</f>
        <v>EQUIPAMENT PUNT DE CONTROL</v>
      </c>
      <c r="C6" s="324"/>
      <c r="D6" s="324"/>
      <c r="E6" s="324"/>
      <c r="F6" s="324"/>
      <c r="G6" s="324"/>
      <c r="H6" s="15"/>
      <c r="I6" s="15"/>
      <c r="J6" s="15"/>
      <c r="K6" s="15"/>
    </row>
    <row r="7" spans="1:11" ht="69" outlineLevel="1" x14ac:dyDescent="0.3">
      <c r="B7" s="47" t="s">
        <v>10</v>
      </c>
      <c r="C7" s="223" t="str">
        <f>VLOOKUP($B7,PU!$B$3:$E$175,2,FALSE)</f>
        <v>UT</v>
      </c>
      <c r="D7" s="217" t="str">
        <f>VLOOKUP($B7,PU!$B$3:$E$175,3,FALSE)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7" s="260">
        <v>1</v>
      </c>
      <c r="F7" s="76">
        <f>VLOOKUP($B7,PU!$B$3:$E$175,4,FALSE)</f>
        <v>6405.04</v>
      </c>
      <c r="G7" s="224">
        <f>ROUND($E7*F7,2)</f>
        <v>6405.04</v>
      </c>
      <c r="H7" s="15"/>
      <c r="I7" s="15"/>
      <c r="J7" s="17"/>
      <c r="K7" s="15"/>
    </row>
    <row r="8" spans="1:11" ht="69" outlineLevel="1" x14ac:dyDescent="0.3">
      <c r="B8" s="47" t="s">
        <v>13</v>
      </c>
      <c r="C8" s="21" t="str">
        <f>VLOOKUP($B8,PU!$B$3:$E$175,2,FALSE)</f>
        <v>UT</v>
      </c>
      <c r="D8" s="217" t="str">
        <f>VLOOKUP($B8,PU!$B$3:$E$175,3,FALSE)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8" s="21">
        <v>1</v>
      </c>
      <c r="F8" s="76">
        <f>VLOOKUP($B8,PU!$B$3:$E$175,4,FALSE)</f>
        <v>307.27</v>
      </c>
      <c r="G8" s="224">
        <f t="shared" ref="G8:G29" si="0">ROUND($E8*F8,2)</f>
        <v>307.27</v>
      </c>
      <c r="H8" s="15"/>
      <c r="I8" s="15"/>
      <c r="J8" s="17"/>
      <c r="K8" s="15"/>
    </row>
    <row r="9" spans="1:11" s="20" customFormat="1" ht="69" outlineLevel="1" x14ac:dyDescent="0.3">
      <c r="B9" s="47" t="s">
        <v>15</v>
      </c>
      <c r="C9" s="21" t="str">
        <f>VLOOKUP($B9,PU!$B$3:$E$175,2,FALSE)</f>
        <v>UT</v>
      </c>
      <c r="D9" s="217" t="str">
        <f>VLOOKUP($B9,PU!$B$3:$E$175,3,FALSE)</f>
        <v>SUBMINISTRAMENT D'UNITAT DE PROCÉS PEL PUNT DE CONTROL, CONSISTENT EN UN PC DE TIPUS INDUSTRIAL, RUGORITZAT, AMB PROCESSADOR I7, CPU QUAD CORE, BIOS, SISTEMA OPERATIU, WATCHDOG, ALIMENTACIÓ 9‐48V, CAPACITAT EMMAGATZEMATGE 2 TB</v>
      </c>
      <c r="E9" s="21">
        <v>1</v>
      </c>
      <c r="F9" s="76">
        <f>VLOOKUP($B9,PU!$B$3:$E$175,4,FALSE)</f>
        <v>930.46</v>
      </c>
      <c r="G9" s="224">
        <f t="shared" si="0"/>
        <v>930.46</v>
      </c>
      <c r="H9" s="18"/>
      <c r="I9" s="18"/>
      <c r="J9" s="19"/>
      <c r="K9" s="18"/>
    </row>
    <row r="10" spans="1:11" ht="27.6" outlineLevel="1" x14ac:dyDescent="0.3">
      <c r="B10" s="47" t="s">
        <v>16</v>
      </c>
      <c r="C10" s="21" t="str">
        <f>VLOOKUP($B10,PU!$B$3:$E$175,2,FALSE)</f>
        <v>UT</v>
      </c>
      <c r="D10" s="217" t="str">
        <f>VLOOKUP($B10,PU!$B$3:$E$175,3,FALSE)</f>
        <v>INSTAL∙LACIÓ, CONFIGURACIÓ I POSADA EN FUNCIONAMENT, D'UNITAT DE PROCÉS PEL PUNT DE CONTROL EN ARMARI PDC.</v>
      </c>
      <c r="E10" s="21">
        <v>1</v>
      </c>
      <c r="F10" s="76">
        <f>VLOOKUP($B10,PU!$B$3:$E$175,4,FALSE)</f>
        <v>160.12</v>
      </c>
      <c r="G10" s="224">
        <f t="shared" si="0"/>
        <v>160.12</v>
      </c>
      <c r="H10" s="15"/>
      <c r="I10" s="15"/>
      <c r="J10" s="17"/>
      <c r="K10" s="15"/>
    </row>
    <row r="11" spans="1:11" ht="41.4" outlineLevel="1" x14ac:dyDescent="0.3">
      <c r="B11" s="47" t="s">
        <v>18</v>
      </c>
      <c r="C11" s="21" t="str">
        <f>VLOOKUP($B11,PU!$B$3:$E$175,2,FALSE)</f>
        <v>UT</v>
      </c>
      <c r="D11" s="217" t="str">
        <f>VLOOKUP($B11,PU!$B$3:$E$175,3,FALSE)</f>
        <v>SUBMINISTRAMENT DE FONT D'ALIMENTACIÓ TIPUS INDUSTRIAL, PER MUNTATGE EN CARRIL DIN, PER ALIMENTAR FINS A 4 CÀMERES PUNT DE CONTROL.</v>
      </c>
      <c r="E11" s="21">
        <v>1</v>
      </c>
      <c r="F11" s="76">
        <f>VLOOKUP($B11,PU!$B$3:$E$175,4,FALSE)</f>
        <v>138.47999999999999</v>
      </c>
      <c r="G11" s="224">
        <f t="shared" si="0"/>
        <v>138.47999999999999</v>
      </c>
      <c r="H11" s="15"/>
      <c r="I11" s="15"/>
      <c r="J11" s="17"/>
      <c r="K11" s="15"/>
    </row>
    <row r="12" spans="1:11" ht="41.4" outlineLevel="1" x14ac:dyDescent="0.3">
      <c r="B12" s="47" t="s">
        <v>19</v>
      </c>
      <c r="C12" s="21" t="str">
        <f>VLOOKUP($B12,PU!$B$3:$E$175,2,FALSE)</f>
        <v>UT</v>
      </c>
      <c r="D12" s="217" t="str">
        <f>VLOOKUP($B12,PU!$B$3:$E$175,3,FALSE)</f>
        <v>INSTAL∙LACIÓ DE FONT D'ALIMENTACIÓ TIPUS INDUSTRIAL, PER MUNTATGE EN CARRIL DIN, PER ALIMENTAR FINS A 4 CÀMERES PUNT DE CONTROL.</v>
      </c>
      <c r="E12" s="21">
        <v>1</v>
      </c>
      <c r="F12" s="76">
        <f>VLOOKUP($B12,PU!$B$3:$E$175,4,FALSE)</f>
        <v>30.29</v>
      </c>
      <c r="G12" s="224">
        <f t="shared" si="0"/>
        <v>30.29</v>
      </c>
      <c r="H12" s="15"/>
      <c r="I12" s="15"/>
      <c r="J12" s="17"/>
      <c r="K12" s="15"/>
    </row>
    <row r="13" spans="1:11" ht="34.799999999999997" customHeight="1" outlineLevel="1" x14ac:dyDescent="0.3">
      <c r="B13" s="47" t="s">
        <v>20</v>
      </c>
      <c r="C13" s="21" t="str">
        <f>VLOOKUP($B13,PU!$B$3:$E$175,2,FALSE)</f>
        <v>UT</v>
      </c>
      <c r="D13" s="217" t="str">
        <f>VLOOKUP($B13,PU!$B$3:$E$175,3,FALSE)</f>
        <v>SUBMINISTRAMENT DE FONT D'ALIMENTACIÓ TIPUS INDUSTRIAL, PER MUNTATGE EN CARRIL DIN, PER ALIMENTAR UNITAT DE PROCÈS (PC)</v>
      </c>
      <c r="E13" s="21">
        <v>1</v>
      </c>
      <c r="F13" s="76">
        <f>VLOOKUP($B13,PU!$B$3:$E$175,4,FALSE)</f>
        <v>46.74</v>
      </c>
      <c r="G13" s="224">
        <f t="shared" si="0"/>
        <v>46.74</v>
      </c>
      <c r="H13" s="15"/>
      <c r="I13" s="15"/>
      <c r="J13" s="17"/>
      <c r="K13" s="15"/>
    </row>
    <row r="14" spans="1:11" ht="32.4" customHeight="1" outlineLevel="1" x14ac:dyDescent="0.3">
      <c r="B14" s="47" t="s">
        <v>21</v>
      </c>
      <c r="C14" s="21" t="str">
        <f>VLOOKUP($B14,PU!$B$3:$E$175,2,FALSE)</f>
        <v>UT</v>
      </c>
      <c r="D14" s="217" t="str">
        <f>VLOOKUP($B14,PU!$B$3:$E$175,3,FALSE)</f>
        <v>INSTAL·LACIÓ DE FONT D'ALIMENTACIÓ TIPUS INDUSTRIAL, PER MUNTATGE EN CARRIL DIN, PER ALIMENTAR UNITAT DE PROCÈS (PC)</v>
      </c>
      <c r="E14" s="21">
        <v>1</v>
      </c>
      <c r="F14" s="76">
        <f>VLOOKUP($B14,PU!$B$3:$E$175,4,FALSE)</f>
        <v>12.12</v>
      </c>
      <c r="G14" s="224">
        <f t="shared" si="0"/>
        <v>12.12</v>
      </c>
      <c r="H14" s="15"/>
      <c r="I14" s="15"/>
      <c r="J14" s="17"/>
      <c r="K14" s="15"/>
    </row>
    <row r="15" spans="1:11" ht="41.4" outlineLevel="1" x14ac:dyDescent="0.3">
      <c r="B15" s="47" t="s">
        <v>28</v>
      </c>
      <c r="C15" s="21" t="str">
        <f>VLOOKUP($B15,PU!$B$3:$E$175,2,FALSE)</f>
        <v>UT</v>
      </c>
      <c r="D15" s="217" t="str">
        <f>VLOOKUP($B15,PU!$B$3:$E$175,3,FALSE)</f>
        <v xml:space="preserve">SUBMINISTRAMENT DE SAI PUNT DE CONTROL LECTURA DE MATRÍCULES, 1000 / 1000VA ‐ AP160N‐1K, FORMAT RACK 19", DE 1000VA / 900W, MONOFÀSIC AMB 3 BATERIES 12V/7,2 AH. </v>
      </c>
      <c r="E15" s="21">
        <v>1</v>
      </c>
      <c r="F15" s="76">
        <f>VLOOKUP($B15,PU!$B$3:$E$175,4,FALSE)</f>
        <v>392.09</v>
      </c>
      <c r="G15" s="224">
        <f t="shared" si="0"/>
        <v>392.09</v>
      </c>
      <c r="H15" s="15"/>
      <c r="I15" s="15"/>
      <c r="J15" s="17"/>
      <c r="K15" s="15"/>
    </row>
    <row r="16" spans="1:11" ht="82.8" outlineLevel="1" x14ac:dyDescent="0.3">
      <c r="B16" s="47" t="s">
        <v>30</v>
      </c>
      <c r="C16" s="21" t="str">
        <f>VLOOKUP($B16,PU!$B$3:$E$175,2,FALSE)</f>
        <v>UT</v>
      </c>
      <c r="D16" s="217" t="str">
        <f>VLOOKUP($B16,PU!$B$3:$E$175,3,FALSE)</f>
        <v>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v>
      </c>
      <c r="E16" s="21">
        <v>1</v>
      </c>
      <c r="F16" s="76">
        <f>VLOOKUP($B16,PU!$B$3:$E$175,4,FALSE)</f>
        <v>30.29</v>
      </c>
      <c r="G16" s="224">
        <f t="shared" si="0"/>
        <v>30.29</v>
      </c>
      <c r="H16" s="15"/>
      <c r="I16" s="15"/>
      <c r="J16" s="17"/>
      <c r="K16" s="15"/>
    </row>
    <row r="17" spans="2:12" ht="41.4" outlineLevel="1" x14ac:dyDescent="0.3">
      <c r="B17" s="47" t="s">
        <v>32</v>
      </c>
      <c r="C17" s="21" t="str">
        <f>VLOOKUP($B17,PU!$B$3:$E$175,2,FALSE)</f>
        <v>UT</v>
      </c>
      <c r="D17" s="217" t="str">
        <f>VLOOKUP($B17,PU!$B$3:$E$175,3,FALSE)</f>
        <v>SUBMINISTRAMENT DE MÒDUL SNMP DE COMUNICACIONS PER SAI. INCLOU PETIT MATERIAL, CABLEJAT I QUALSEVOL ALTRE NECESSARI PEL CORRECTE FUNCIONAMENT.</v>
      </c>
      <c r="E17" s="21">
        <v>1</v>
      </c>
      <c r="F17" s="76">
        <f>VLOOKUP($B17,PU!$B$3:$E$175,4,FALSE)</f>
        <v>188.04</v>
      </c>
      <c r="G17" s="224">
        <f t="shared" si="0"/>
        <v>188.04</v>
      </c>
      <c r="H17" s="15"/>
      <c r="I17" s="15"/>
      <c r="J17" s="17"/>
      <c r="K17" s="15"/>
    </row>
    <row r="18" spans="2:12" ht="55.2" outlineLevel="1" x14ac:dyDescent="0.3">
      <c r="B18" s="47" t="s">
        <v>34</v>
      </c>
      <c r="C18" s="21" t="str">
        <f>VLOOKUP($B18,PU!$B$3:$E$175,2,FALSE)</f>
        <v>UT</v>
      </c>
      <c r="D18" s="217" t="str">
        <f>VLOOKUP($B18,PU!$B$3:$E$175,3,FALSE)</f>
        <v xml:space="preserve">INSTAL∙LACIÓ DE MÒDUL SNMP COMUNICACIONS PER SAI, CONNEXIÓ I POSADA EN MARXA. INCLOU PETIT MATERIAL INSTAL∙LACIÓ, CABLEJAT I CONNEXIÓ I QUALSEVOL ALTRE NECESSARI PEL CORRECTE FUNCIONAMENT. </v>
      </c>
      <c r="E18" s="21">
        <v>1</v>
      </c>
      <c r="F18" s="76">
        <f>VLOOKUP($B18,PU!$B$3:$E$175,4,FALSE)</f>
        <v>5.19</v>
      </c>
      <c r="G18" s="224">
        <f t="shared" si="0"/>
        <v>5.19</v>
      </c>
      <c r="H18" s="15"/>
      <c r="I18" s="15"/>
      <c r="J18" s="17"/>
      <c r="K18" s="15"/>
    </row>
    <row r="19" spans="2:12" ht="72.599999999999994" customHeight="1" outlineLevel="1" x14ac:dyDescent="0.3">
      <c r="B19" s="47" t="s">
        <v>36</v>
      </c>
      <c r="C19" s="21" t="str">
        <f>VLOOKUP($B19,PU!$B$3:$E$175,2,FALSE)</f>
        <v>UT</v>
      </c>
      <c r="D19" s="217" t="str">
        <f>VLOOKUP($B19,PU!$B$3:$E$175,3,FALSE)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19" s="21">
        <v>1</v>
      </c>
      <c r="F19" s="76">
        <f>VLOOKUP($B19,PU!$B$3:$E$175,4,FALSE)</f>
        <v>257.93</v>
      </c>
      <c r="G19" s="224">
        <f t="shared" si="0"/>
        <v>257.93</v>
      </c>
      <c r="H19" s="15"/>
      <c r="I19" s="15"/>
      <c r="J19" s="17"/>
      <c r="K19" s="15"/>
    </row>
    <row r="20" spans="2:12" ht="27.6" outlineLevel="1" x14ac:dyDescent="0.3">
      <c r="B20" s="47" t="s">
        <v>38</v>
      </c>
      <c r="C20" s="21" t="str">
        <f>VLOOKUP($B20,PU!$B$3:$E$175,2,FALSE)</f>
        <v>UT</v>
      </c>
      <c r="D20" s="217" t="str">
        <f>VLOOKUP($B20,PU!$B$3:$E$175,3,FALSE)</f>
        <v xml:space="preserve">INSTAL∙LACIÓ D'EQUIPAMENTS ESPECÍFICS PER LA DISTRIBUCIÓ D'ENERGIA DEL PUNT DE CONTROL. </v>
      </c>
      <c r="E20" s="21">
        <v>1</v>
      </c>
      <c r="F20" s="76">
        <f>VLOOKUP($B20,PU!$B$3:$E$175,4,FALSE)</f>
        <v>70.11</v>
      </c>
      <c r="G20" s="224">
        <f t="shared" si="0"/>
        <v>70.11</v>
      </c>
      <c r="H20" s="15"/>
      <c r="I20" s="15"/>
      <c r="J20" s="17"/>
      <c r="K20" s="15"/>
    </row>
    <row r="21" spans="2:12" ht="96" customHeight="1" outlineLevel="1" x14ac:dyDescent="0.3">
      <c r="B21" s="47" t="s">
        <v>48</v>
      </c>
      <c r="C21" s="21" t="str">
        <f>VLOOKUP($B21,PU!$B$3:$E$175,2,FALSE)</f>
        <v>UT</v>
      </c>
      <c r="D21" s="217" t="str">
        <f>VLOOKUP($B21,PU!$B$3:$E$175,3,FALSE)</f>
        <v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v>
      </c>
      <c r="E21" s="21">
        <v>1</v>
      </c>
      <c r="F21" s="76">
        <f>VLOOKUP($B21,PU!$B$3:$E$175,4,FALSE)</f>
        <v>722.73</v>
      </c>
      <c r="G21" s="224">
        <f t="shared" si="0"/>
        <v>722.73</v>
      </c>
      <c r="H21" s="15"/>
      <c r="I21" s="15"/>
      <c r="J21" s="17"/>
      <c r="K21" s="15"/>
    </row>
    <row r="22" spans="2:12" ht="82.8" outlineLevel="1" x14ac:dyDescent="0.3">
      <c r="B22" s="47" t="s">
        <v>50</v>
      </c>
      <c r="C22" s="21" t="str">
        <f>VLOOKUP($B22,PU!$B$3:$E$175,2,FALSE)</f>
        <v>UT</v>
      </c>
      <c r="D22" s="217" t="str">
        <f>VLOOKUP($B22,PU!$B$3:$E$175,3,FALSE)</f>
        <v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v>
      </c>
      <c r="E22" s="21">
        <v>1</v>
      </c>
      <c r="F22" s="76">
        <f>VLOOKUP($B22,PU!$B$3:$E$175,4,FALSE)</f>
        <v>129.83000000000001</v>
      </c>
      <c r="G22" s="224">
        <f t="shared" si="0"/>
        <v>129.83000000000001</v>
      </c>
      <c r="H22" s="15"/>
      <c r="I22" s="15"/>
      <c r="J22" s="17"/>
      <c r="K22" s="15"/>
    </row>
    <row r="23" spans="2:12" ht="69" outlineLevel="1" x14ac:dyDescent="0.3">
      <c r="B23" s="47" t="s">
        <v>52</v>
      </c>
      <c r="C23" s="21" t="str">
        <f>VLOOKUP($B23,PU!$B$3:$E$175,2,FALSE)</f>
        <v>UT</v>
      </c>
      <c r="D23" s="217" t="str">
        <f>VLOOKUP($B23,PU!$B$3:$E$175,3,FALSE)</f>
        <v xml:space="preserve">TREBALLS PER SUBSTITUIR I ADEQUAR COLUMNES SEMAFÒRIQUES EXISTENTS, A EFECTES DE PODER‐HI INSTAL∙LAR LES NOVES CÀMERES. INCLOU DESCONNEXIÓ, DESMUNTATGE DE SEMÀFORS, CABLEJATS, I POSTERIOR CABLEJAT, MUNTATGE I CONNEXIÓ DELS SEMÀFORS A  NOVA COLUMNA. </v>
      </c>
      <c r="E23" s="21">
        <v>1</v>
      </c>
      <c r="F23" s="76">
        <f>VLOOKUP($B23,PU!$B$3:$E$175,4,FALSE)</f>
        <v>367.85</v>
      </c>
      <c r="G23" s="224">
        <f t="shared" ref="G23:G26" si="1">ROUND($E23*F23,2)</f>
        <v>367.85</v>
      </c>
      <c r="H23" s="15"/>
      <c r="I23" s="15"/>
      <c r="J23" s="17"/>
      <c r="K23" s="15"/>
    </row>
    <row r="24" spans="2:12" ht="41.4" outlineLevel="1" x14ac:dyDescent="0.3">
      <c r="B24" s="47" t="s">
        <v>55</v>
      </c>
      <c r="C24" s="21" t="str">
        <f>VLOOKUP($B24,PU!$B$3:$E$175,2,FALSE)</f>
        <v>UT</v>
      </c>
      <c r="D24" s="217" t="str">
        <f>VLOOKUP($B24,PU!$B$3:$E$175,3,FALSE)</f>
        <v>SUBMINISTRAMENT DE COLUMNA MODEL SEMÀFORS, METÀL·LICA DE 4 m ALÇADA LLIURE I 100 mm DE DIÀMETRE, AMB O SENSE PLETINA D'ANCORATGE INCLOSOS PERNS ANCORATGE O FIXACIONS.</v>
      </c>
      <c r="E24" s="21">
        <v>1</v>
      </c>
      <c r="F24" s="76">
        <f>VLOOKUP($B24,PU!$B$3:$E$175,4,FALSE)</f>
        <v>177.44</v>
      </c>
      <c r="G24" s="224">
        <f t="shared" si="1"/>
        <v>177.44</v>
      </c>
      <c r="H24" s="15"/>
      <c r="I24" s="15"/>
      <c r="J24" s="17"/>
      <c r="K24" s="15"/>
    </row>
    <row r="25" spans="2:12" ht="41.4" outlineLevel="1" x14ac:dyDescent="0.3">
      <c r="B25" s="47" t="s">
        <v>57</v>
      </c>
      <c r="C25" s="21" t="str">
        <f>VLOOKUP($B25,PU!$B$3:$E$175,2,FALSE)</f>
        <v>UT</v>
      </c>
      <c r="D25" s="217" t="str">
        <f>VLOOKUP($B25,PU!$B$3:$E$175,3,FALSE)</f>
        <v>INSTAL·LACIÓ DE COLUMNA MODEL SEMÀFORS, METÀL·LICA DE 4 m ALÇADA LLIURE I 100 mm DE DIÀMETRE, AMB O SENSE PLETINA D'ANCORATGE INCLOSOS PERNS ANCORATGE O FIXACIONS.</v>
      </c>
      <c r="E25" s="21">
        <v>1</v>
      </c>
      <c r="F25" s="76">
        <f>VLOOKUP($B25,PU!$B$3:$E$175,4,FALSE)</f>
        <v>73.569999999999993</v>
      </c>
      <c r="G25" s="224">
        <f t="shared" si="1"/>
        <v>73.569999999999993</v>
      </c>
      <c r="H25" s="15"/>
      <c r="I25" s="15"/>
      <c r="J25" s="17"/>
      <c r="K25" s="15"/>
    </row>
    <row r="26" spans="2:12" ht="41.4" outlineLevel="1" x14ac:dyDescent="0.3">
      <c r="B26" s="47" t="s">
        <v>59</v>
      </c>
      <c r="C26" s="21" t="str">
        <f>VLOOKUP($B26,PU!$B$3:$E$175,2,FALSE)</f>
        <v>UT</v>
      </c>
      <c r="D26" s="217" t="str">
        <f>VLOOKUP($B26,PU!$B$3:$E$175,3,FALSE)</f>
        <v xml:space="preserve">DESMUNTATGE DE COLUMNA DE SEMÀFORS, INCLÒS EL TRANSPORT A NOVA UBICACIÓ O MAGATZEM. INCLOSOS ELEMENTS SEMAFÒRICS I CABLEJATS. </v>
      </c>
      <c r="E26" s="21">
        <v>1</v>
      </c>
      <c r="F26" s="76">
        <f>VLOOKUP($B26,PU!$B$3:$E$175,4,FALSE)</f>
        <v>90.89</v>
      </c>
      <c r="G26" s="224">
        <f t="shared" si="1"/>
        <v>90.89</v>
      </c>
      <c r="H26" s="15"/>
      <c r="I26" s="15"/>
      <c r="J26" s="17"/>
      <c r="K26" s="15"/>
    </row>
    <row r="27" spans="2:12" ht="82.8" outlineLevel="1" x14ac:dyDescent="0.3">
      <c r="B27" s="47" t="s">
        <v>65</v>
      </c>
      <c r="C27" s="21" t="str">
        <f>VLOOKUP($B27,PU!$B$3:$E$175,2,FALSE)</f>
        <v>UT</v>
      </c>
      <c r="D27" s="217" t="str">
        <f>VLOOKUP($B27,PU!$B$3:$E$175,3,FALSE)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27" s="21">
        <v>1</v>
      </c>
      <c r="F27" s="76">
        <f>VLOOKUP($B27,PU!$B$3:$E$175,4,FALSE)</f>
        <v>419.79</v>
      </c>
      <c r="G27" s="224">
        <f t="shared" si="0"/>
        <v>419.79</v>
      </c>
      <c r="H27" s="15"/>
      <c r="I27" s="15"/>
      <c r="J27" s="17"/>
      <c r="K27" s="15"/>
    </row>
    <row r="28" spans="2:12" ht="69" outlineLevel="1" x14ac:dyDescent="0.3">
      <c r="B28" s="47" t="s">
        <v>67</v>
      </c>
      <c r="C28" s="21" t="str">
        <f>VLOOKUP($B28,PU!$B$3:$E$175,2,FALSE)</f>
        <v>UT</v>
      </c>
      <c r="D28" s="217" t="str">
        <f>VLOOKUP($B28,PU!$B$3:$E$175,3,FALSE)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28" s="21">
        <v>1</v>
      </c>
      <c r="F28" s="76">
        <f>VLOOKUP($B28,PU!$B$3:$E$175,4,FALSE)</f>
        <v>822.27</v>
      </c>
      <c r="G28" s="224">
        <f t="shared" si="0"/>
        <v>822.27</v>
      </c>
      <c r="H28" s="15"/>
      <c r="I28" s="17"/>
      <c r="J28" s="17"/>
      <c r="K28" s="15"/>
    </row>
    <row r="29" spans="2:12" ht="41.4" outlineLevel="1" x14ac:dyDescent="0.3">
      <c r="B29" s="47" t="s">
        <v>69</v>
      </c>
      <c r="C29" s="21" t="str">
        <f>VLOOKUP($B29,PU!$B$3:$E$175,2,FALSE)</f>
        <v>UT</v>
      </c>
      <c r="D29" s="217" t="str">
        <f>VLOOKUP($B29,PU!$B$3:$E$175,3,FALSE)</f>
        <v>PRECINTAT DE CÀMERES I DEL PC DE CONTROL DEL PUNT DE CONTROL. INCLOU TOTS ELS MATERIALS (PRECINTES), MITJANS I RECURSOS NECESSARIS. PREU PER PUNT DE CONTROL.</v>
      </c>
      <c r="E29" s="21">
        <v>1</v>
      </c>
      <c r="F29" s="76">
        <f>VLOOKUP($B29,PU!$B$3:$E$175,4,FALSE)</f>
        <v>259.66000000000003</v>
      </c>
      <c r="G29" s="224">
        <f t="shared" si="0"/>
        <v>259.66000000000003</v>
      </c>
      <c r="H29" s="15"/>
      <c r="I29" s="15"/>
      <c r="J29" s="17"/>
      <c r="K29" s="15"/>
    </row>
    <row r="30" spans="2:12" ht="15.6" outlineLevel="1" x14ac:dyDescent="0.3">
      <c r="B30" s="329" t="s">
        <v>206</v>
      </c>
      <c r="C30" s="329"/>
      <c r="D30" s="329"/>
      <c r="E30" s="329"/>
      <c r="F30" s="329"/>
      <c r="G30" s="261">
        <f>SUM(G7:G29)</f>
        <v>12038.200000000003</v>
      </c>
      <c r="H30" s="22"/>
      <c r="I30" s="23"/>
      <c r="J30" s="24"/>
      <c r="K30" s="25"/>
      <c r="L30" s="26"/>
    </row>
    <row r="31" spans="2:12" ht="15.6" outlineLevel="1" x14ac:dyDescent="0.3">
      <c r="B31" s="290"/>
      <c r="C31" s="290"/>
      <c r="D31" s="290"/>
      <c r="E31" s="290"/>
      <c r="F31" s="290"/>
      <c r="G31" s="290"/>
      <c r="H31" s="22"/>
      <c r="I31" s="23"/>
      <c r="J31" s="24"/>
      <c r="K31" s="25"/>
      <c r="L31" s="26"/>
    </row>
    <row r="32" spans="2:12" ht="15" customHeight="1" outlineLevel="1" x14ac:dyDescent="0.3">
      <c r="B32" s="324" t="str">
        <f>PU!B41</f>
        <v>OBRA CIVIL</v>
      </c>
      <c r="C32" s="325"/>
      <c r="D32" s="325"/>
      <c r="E32" s="325"/>
      <c r="F32" s="325"/>
      <c r="G32" s="325"/>
      <c r="H32" s="14"/>
      <c r="I32" s="27"/>
      <c r="J32" s="28"/>
    </row>
    <row r="33" spans="2:15" ht="69" outlineLevel="1" x14ac:dyDescent="0.3">
      <c r="B33" s="47" t="s">
        <v>122</v>
      </c>
      <c r="C33" s="21" t="str">
        <f>VLOOKUP($B33,PU!$B$3:$E$175,2,FALSE)</f>
        <v>UT</v>
      </c>
      <c r="D33" s="217" t="str">
        <f>VLOOKUP($B33,PU!$B$3:$E$175,3,FALSE)</f>
        <v>FONAMENT DE FORMIGÓ PREFABRICAT PER A ARMARI REGULADOR AMB DOSIFICACIÓ DE 250 KG/m3 I ENCOFRAT CARA VISTA DE DIMENSIONS APROXIMADES 53 x 32,5 x 35 cm. AMB UN ENCASTAMENT DE 15 cm. I DOS FORATS DE 110 mm. DE DIÀMETRE. TOTALMENT EXECUTAT.</v>
      </c>
      <c r="E33" s="260">
        <v>1</v>
      </c>
      <c r="F33" s="107">
        <f>VLOOKUP($B33,PU!$B$3:$E$175,4,FALSE)</f>
        <v>203.4</v>
      </c>
      <c r="G33" s="224">
        <f t="shared" ref="G33:G46" si="2">ROUND($E33*F33,2)</f>
        <v>203.4</v>
      </c>
      <c r="H33" s="15"/>
      <c r="I33" s="15"/>
      <c r="J33" s="15"/>
      <c r="K33" s="15"/>
      <c r="L33" s="15"/>
      <c r="M33" s="15"/>
      <c r="N33" s="15"/>
      <c r="O33" s="15"/>
    </row>
    <row r="34" spans="2:15" ht="69" outlineLevel="1" x14ac:dyDescent="0.3">
      <c r="B34" s="47" t="s">
        <v>123</v>
      </c>
      <c r="C34" s="21" t="str">
        <f>VLOOKUP($B34,PU!$B$3:$E$175,2,FALSE)</f>
        <v>UT</v>
      </c>
      <c r="D34" s="217" t="str">
        <f>VLOOKUP($B34,PU!$B$3:$E$175,3,FALSE)</f>
        <v>FONAMENT DE FORMIGÓ PER A COLUMNA DE 4 METRES, AMB DOSIFICACIÓ DE 250 KG/m3, MITJANÇANT UN DAU DE 50 cm. DE COSTAT I 60 cm. DE PROFUNDITAT, INCLÒS COLZE DE CONNEXIÓ AMB TUBULAR. INCLOU DEMOLICIÓ PAVIMENT, EXCAVACIÓ I POSTERIOR REPOSICIÓ. TOTALMENT EXECUTAT.</v>
      </c>
      <c r="E34" s="260">
        <v>1</v>
      </c>
      <c r="F34" s="107">
        <f>VLOOKUP($B34,PU!$B$3:$E$175,4,FALSE)</f>
        <v>95.21</v>
      </c>
      <c r="G34" s="224">
        <f t="shared" si="2"/>
        <v>95.21</v>
      </c>
      <c r="H34" s="15"/>
      <c r="I34" s="15"/>
      <c r="J34" s="15"/>
      <c r="K34" s="15"/>
      <c r="L34" s="15"/>
      <c r="M34" s="15"/>
      <c r="N34" s="15"/>
      <c r="O34" s="15"/>
    </row>
    <row r="35" spans="2:15" ht="69" outlineLevel="1" x14ac:dyDescent="0.3">
      <c r="B35" s="47" t="s">
        <v>133</v>
      </c>
      <c r="C35" s="21" t="str">
        <f>VLOOKUP($B35,PU!$B$3:$E$175,2,FALSE)</f>
        <v>UT</v>
      </c>
      <c r="D35" s="217" t="str">
        <f>VLOOKUP($B35,PU!$B$3:$E$175,3,FALSE)</f>
        <v>PERICÓ DE 60 x 60 cm. PREFABRICAT DE FORMIGÓ O CONSTRUÏT AMB MAONS GERO I FONS DEL MATEIX MATERIAL REBENT EL MARC I LA TAPA CORRESPONENT, SENSE INCLOURE AQUESTS. INCLOU DEMOLICIÓ PAVIMENT, EXCAVACIÓ I POSTERIOR REPOSICIÓ. TOTALMENT EXECUTAT.</v>
      </c>
      <c r="E35" s="260">
        <v>1</v>
      </c>
      <c r="F35" s="107">
        <f>VLOOKUP($B35,PU!$B$3:$E$175,4,FALSE)</f>
        <v>129.83000000000001</v>
      </c>
      <c r="G35" s="224">
        <f t="shared" si="2"/>
        <v>129.83000000000001</v>
      </c>
      <c r="H35" s="15"/>
      <c r="I35" s="15"/>
      <c r="J35" s="15"/>
      <c r="K35" s="15"/>
      <c r="L35" s="15"/>
      <c r="M35" s="15"/>
      <c r="N35" s="15"/>
      <c r="O35" s="15"/>
    </row>
    <row r="36" spans="2:15" ht="27.6" outlineLevel="1" x14ac:dyDescent="0.3">
      <c r="B36" s="47" t="s">
        <v>135</v>
      </c>
      <c r="C36" s="21" t="str">
        <f>VLOOKUP($B36,PU!$B$3:$E$175,2,FALSE)</f>
        <v>UT</v>
      </c>
      <c r="D36" s="217" t="str">
        <f>VLOOKUP($B36,PU!$B$3:$E$175,3,FALSE)</f>
        <v>SUBMINISTRAMENT MARC DE FERRO FOS DE 60 x 60 cm PER INSTAL·LACIÓ EN VORERA, AMB INSCRIPCIÓ.</v>
      </c>
      <c r="E36" s="260">
        <v>1</v>
      </c>
      <c r="F36" s="107">
        <f>VLOOKUP($B36,PU!$B$3:$E$175,4,FALSE)</f>
        <v>34.619999999999997</v>
      </c>
      <c r="G36" s="224">
        <f t="shared" si="2"/>
        <v>34.619999999999997</v>
      </c>
      <c r="H36" s="15"/>
      <c r="I36" s="15"/>
      <c r="J36" s="15"/>
      <c r="K36" s="15"/>
      <c r="L36" s="15"/>
      <c r="M36" s="15"/>
      <c r="N36" s="15"/>
      <c r="O36" s="15"/>
    </row>
    <row r="37" spans="2:15" ht="27.6" outlineLevel="1" x14ac:dyDescent="0.3">
      <c r="B37" s="47" t="s">
        <v>137</v>
      </c>
      <c r="C37" s="21" t="str">
        <f>VLOOKUP($B37,PU!$B$3:$E$175,2,FALSE)</f>
        <v>UT</v>
      </c>
      <c r="D37" s="217" t="str">
        <f>VLOOKUP($B37,PU!$B$3:$E$175,3,FALSE)</f>
        <v>SUBMINISTRAMENT TAPA DE FERRO FOS DE 60 x 60 cm PER INSTAL·LACIÓ EN VORERA, AMB INSCRIPCIÓ.</v>
      </c>
      <c r="E37" s="260">
        <v>1</v>
      </c>
      <c r="F37" s="107">
        <f>VLOOKUP($B37,PU!$B$3:$E$175,4,FALSE)</f>
        <v>69.25</v>
      </c>
      <c r="G37" s="224">
        <f t="shared" ref="G37:G39" si="3">ROUND($E37*F37,2)</f>
        <v>69.25</v>
      </c>
      <c r="H37" s="15"/>
      <c r="I37" s="15"/>
      <c r="J37" s="15"/>
      <c r="K37" s="15"/>
      <c r="L37" s="15"/>
      <c r="M37" s="15"/>
      <c r="N37" s="15"/>
      <c r="O37" s="15"/>
    </row>
    <row r="38" spans="2:15" ht="27.6" outlineLevel="1" x14ac:dyDescent="0.3">
      <c r="B38" s="47" t="s">
        <v>149</v>
      </c>
      <c r="C38" s="21" t="str">
        <f>VLOOKUP($B38,PU!$B$3:$E$175,2,FALSE)</f>
        <v>UT</v>
      </c>
      <c r="D38" s="217" t="str">
        <f>VLOOKUP($B38,PU!$B$3:$E$175,3,FALSE)</f>
        <v>INTERCEPTAR CANALITZACIÓ EXISTENT / EMBOCADURA PERICÓ EXISTENT.</v>
      </c>
      <c r="E38" s="260">
        <v>1</v>
      </c>
      <c r="F38" s="107">
        <f>VLOOKUP($B38,PU!$B$3:$E$175,4,FALSE)</f>
        <v>160.12</v>
      </c>
      <c r="G38" s="224">
        <f t="shared" si="3"/>
        <v>160.12</v>
      </c>
      <c r="H38" s="15"/>
      <c r="I38" s="15"/>
      <c r="J38" s="15"/>
      <c r="K38" s="15"/>
      <c r="L38" s="15"/>
      <c r="M38" s="15"/>
      <c r="N38" s="15"/>
      <c r="O38" s="15"/>
    </row>
    <row r="39" spans="2:15" ht="27.6" outlineLevel="1" x14ac:dyDescent="0.3">
      <c r="B39" s="47" t="s">
        <v>151</v>
      </c>
      <c r="C39" s="21" t="str">
        <f>VLOOKUP($B39,PU!$B$3:$E$175,2,FALSE)</f>
        <v>ML</v>
      </c>
      <c r="D39" s="217" t="str">
        <f>VLOOKUP($B39,PU!$B$3:$E$175,3,FALSE)</f>
        <v>COMPROVACIÓ I MANDRINATGE DE CANALITZACIÓ EXISTENT DEIXANT PASSAT FIL GUIA.</v>
      </c>
      <c r="E39" s="260">
        <v>40</v>
      </c>
      <c r="F39" s="107">
        <f>VLOOKUP($B39,PU!$B$3:$E$175,4,FALSE)</f>
        <v>2.16</v>
      </c>
      <c r="G39" s="224">
        <f t="shared" si="3"/>
        <v>86.4</v>
      </c>
      <c r="H39" s="15"/>
      <c r="I39" s="15"/>
      <c r="J39" s="15"/>
      <c r="K39" s="15"/>
      <c r="L39" s="15"/>
      <c r="M39" s="15"/>
      <c r="N39" s="15"/>
      <c r="O39" s="15"/>
    </row>
    <row r="40" spans="2:15" ht="96.6" outlineLevel="1" x14ac:dyDescent="0.3">
      <c r="B40" s="47" t="s">
        <v>153</v>
      </c>
      <c r="C40" s="21" t="str">
        <f>VLOOKUP($B40,PU!$B$3:$E$175,2,FALSE)</f>
        <v>ML</v>
      </c>
      <c r="D40" s="217" t="str">
        <f>VLOOKUP($B40,PU!$B$3:$E$175,3,FALSE)</f>
        <v>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v>
      </c>
      <c r="E40" s="260">
        <v>23</v>
      </c>
      <c r="F40" s="107">
        <f>VLOOKUP($B40,PU!$B$3:$E$175,4,FALSE)</f>
        <v>73.569999999999993</v>
      </c>
      <c r="G40" s="224">
        <f t="shared" si="2"/>
        <v>1692.11</v>
      </c>
      <c r="H40" s="15"/>
      <c r="I40" s="15"/>
      <c r="J40" s="15"/>
      <c r="K40" s="15"/>
      <c r="L40" s="15"/>
      <c r="M40" s="15"/>
      <c r="N40" s="15"/>
      <c r="O40" s="15"/>
    </row>
    <row r="41" spans="2:15" ht="27.6" outlineLevel="1" x14ac:dyDescent="0.3">
      <c r="B41" s="47" t="s">
        <v>160</v>
      </c>
      <c r="C41" s="21" t="str">
        <f>VLOOKUP($B41,PU!$B$3:$E$175,2,FALSE)</f>
        <v>ML</v>
      </c>
      <c r="D41" s="217" t="str">
        <f>VLOOKUP($B41,PU!$B$3:$E$175,3,FALSE)</f>
        <v>SUPLEMENT PER REALITZACIÓ DE CANALITZACIÓ EN VORERA DE PAVIMENT ESPECIAL, TIPUS GRANIT, LLAMBORDES O SIMILARS</v>
      </c>
      <c r="E41" s="260">
        <v>5</v>
      </c>
      <c r="F41" s="107">
        <f>VLOOKUP($B41,PU!$B$3:$E$175,4,FALSE)</f>
        <v>25.97</v>
      </c>
      <c r="G41" s="224">
        <f t="shared" si="2"/>
        <v>129.85</v>
      </c>
      <c r="H41" s="15"/>
      <c r="I41" s="15"/>
      <c r="J41" s="15"/>
      <c r="K41" s="15"/>
      <c r="L41" s="15"/>
      <c r="M41" s="15"/>
      <c r="N41" s="15"/>
      <c r="O41" s="15"/>
    </row>
    <row r="42" spans="2:15" ht="27.6" outlineLevel="1" x14ac:dyDescent="0.3">
      <c r="B42" s="47" t="s">
        <v>241</v>
      </c>
      <c r="C42" s="21" t="str">
        <f>VLOOKUP($B42,PU!$B$3:$E$175,2,FALSE)</f>
        <v>UT</v>
      </c>
      <c r="D42" s="217" t="str">
        <f>VLOOKUP($B42,PU!$B$3:$E$175,3,FALSE)</f>
        <v>SUBMINISTRAMENT PLACA DE PRESA DE TERRA DE 500 x 500 x 3 mm I ACCESSORIS CONNEXIÓ.</v>
      </c>
      <c r="E42" s="260">
        <v>1</v>
      </c>
      <c r="F42" s="107">
        <f>VLOOKUP($B42,PU!$B$3:$E$175,4,FALSE)</f>
        <v>30.29</v>
      </c>
      <c r="G42" s="224">
        <f t="shared" si="2"/>
        <v>30.29</v>
      </c>
      <c r="H42" s="15"/>
      <c r="I42" s="15"/>
      <c r="J42" s="15"/>
      <c r="K42" s="15"/>
      <c r="L42" s="15"/>
      <c r="M42" s="15"/>
      <c r="N42" s="15"/>
      <c r="O42" s="15"/>
    </row>
    <row r="43" spans="2:15" ht="41.4" outlineLevel="1" x14ac:dyDescent="0.3">
      <c r="B43" s="47" t="s">
        <v>242</v>
      </c>
      <c r="C43" s="21" t="str">
        <f>VLOOKUP($B43,PU!$B$3:$E$175,2,FALSE)</f>
        <v>UT</v>
      </c>
      <c r="D43" s="217" t="str">
        <f>VLOOKUP($B43,PU!$B$3:$E$175,3,FALSE)</f>
        <v>INSTAL∙LACIÓ PLACA DE PRESA DE TERRA DE 500 x 500 x 3 mm I ACCESSORIS CONNEXIÓ, EN PERICÓ DE REGISTRE. INCLOSA OBRA CIVIL NECESSÀRIA.</v>
      </c>
      <c r="E43" s="260">
        <v>1</v>
      </c>
      <c r="F43" s="107">
        <f>VLOOKUP($B43,PU!$B$3:$E$175,4,FALSE)</f>
        <v>129.83000000000001</v>
      </c>
      <c r="G43" s="224">
        <f t="shared" si="2"/>
        <v>129.83000000000001</v>
      </c>
      <c r="H43" s="15"/>
      <c r="I43" s="15"/>
      <c r="J43" s="15"/>
      <c r="K43" s="15"/>
      <c r="L43" s="15"/>
      <c r="M43" s="15"/>
      <c r="N43" s="15"/>
      <c r="O43" s="15"/>
    </row>
    <row r="44" spans="2:15" outlineLevel="1" x14ac:dyDescent="0.3">
      <c r="B44" s="47" t="s">
        <v>244</v>
      </c>
      <c r="C44" s="21" t="str">
        <f>VLOOKUP($B44,PU!$B$3:$E$175,2,FALSE)</f>
        <v>UT</v>
      </c>
      <c r="D44" s="217" t="str">
        <f>VLOOKUP($B44,PU!$B$3:$E$175,3,FALSE)</f>
        <v>OBTURACIÓ DE TUBULAR AMB CABLES EXISTENTS.</v>
      </c>
      <c r="E44" s="260">
        <v>5</v>
      </c>
      <c r="F44" s="107">
        <f>VLOOKUP($B44,PU!$B$3:$E$175,4,FALSE)</f>
        <v>2.6</v>
      </c>
      <c r="G44" s="224">
        <f t="shared" si="2"/>
        <v>13</v>
      </c>
      <c r="H44" s="15"/>
      <c r="I44" s="15"/>
      <c r="J44" s="15"/>
      <c r="K44" s="15"/>
      <c r="L44" s="15"/>
      <c r="M44" s="15"/>
      <c r="N44" s="15"/>
      <c r="O44" s="15"/>
    </row>
    <row r="45" spans="2:15" ht="41.4" outlineLevel="1" x14ac:dyDescent="0.3">
      <c r="B45" s="47" t="s">
        <v>245</v>
      </c>
      <c r="C45" s="21" t="str">
        <f>VLOOKUP($B45,PU!$B$3:$E$175,2,FALSE)</f>
        <v>M3</v>
      </c>
      <c r="D45" s="217" t="str">
        <f>VLOOKUP($B45,PU!$B$3:$E$175,3,FALSE)</f>
        <v>DEMOLICIÓ DE FORMIGÓ AMB MARTELL TRENCADOR, INCLÒS TALL D'ARMADURES AMB SOPLET, RETIRADA I TRANSPORT DE RESIDUS A DEIXALLERIA. TOTALMENT EXECUTADA.</v>
      </c>
      <c r="E45" s="260">
        <v>1</v>
      </c>
      <c r="F45" s="107">
        <f>VLOOKUP($B45,PU!$B$3:$E$175,4,FALSE)</f>
        <v>109.06</v>
      </c>
      <c r="G45" s="224">
        <f t="shared" si="2"/>
        <v>109.06</v>
      </c>
      <c r="H45" s="15"/>
      <c r="I45" s="15"/>
      <c r="J45" s="15"/>
      <c r="K45" s="15"/>
      <c r="L45" s="15"/>
      <c r="M45" s="15"/>
      <c r="N45" s="15"/>
      <c r="O45" s="15"/>
    </row>
    <row r="46" spans="2:15" ht="69" outlineLevel="1" x14ac:dyDescent="0.3">
      <c r="B46" s="47" t="s">
        <v>171</v>
      </c>
      <c r="C46" s="21" t="str">
        <f>VLOOKUP($B46,PU!$B$3:$E$175,2,FALSE)</f>
        <v>UT</v>
      </c>
      <c r="D46" s="217" t="str">
        <f>VLOOKUP($B46,PU!$B$3:$E$175,3,FALSE)</f>
        <v>SENYALITZACIÓ OBRES, ZONES D'ABASSEGAMENT DE MATERIALS, MAQUINÀRIA, TALLS DE CARRIL I SIMILARS, NECESSARIS PER A L'EXECUCIÓ DE L'OBRA CIVIL A FER EN EL PUNT DE CONTROL. INCLOU TRAMITACIÓ PERMISOS I GESTIONS DAVANT ORGANISMES I ADMINISTRACIONS.</v>
      </c>
      <c r="E46" s="260">
        <v>1</v>
      </c>
      <c r="F46" s="107">
        <f>VLOOKUP($B46,PU!$B$3:$E$175,4,FALSE)</f>
        <v>389.49</v>
      </c>
      <c r="G46" s="224">
        <f t="shared" si="2"/>
        <v>389.49</v>
      </c>
      <c r="H46" s="15"/>
      <c r="I46" s="15"/>
      <c r="J46" s="15"/>
      <c r="K46" s="15"/>
      <c r="L46" s="15"/>
      <c r="M46" s="15"/>
      <c r="N46" s="15"/>
      <c r="O46" s="15"/>
    </row>
    <row r="47" spans="2:15" ht="15.6" outlineLevel="1" x14ac:dyDescent="0.3">
      <c r="B47" s="323" t="s">
        <v>207</v>
      </c>
      <c r="C47" s="323"/>
      <c r="D47" s="323"/>
      <c r="E47" s="323"/>
      <c r="F47" s="323"/>
      <c r="G47" s="261">
        <f>SUM(G33:G46)</f>
        <v>3272.46</v>
      </c>
      <c r="H47" s="22"/>
      <c r="I47" s="23"/>
      <c r="J47" s="24"/>
      <c r="K47" s="25"/>
    </row>
    <row r="48" spans="2:15" ht="15.6" outlineLevel="1" x14ac:dyDescent="0.3">
      <c r="B48" s="290"/>
      <c r="C48" s="290"/>
      <c r="D48" s="290"/>
      <c r="E48" s="290"/>
      <c r="F48" s="290"/>
      <c r="G48" s="290"/>
      <c r="H48" s="22"/>
      <c r="I48" s="23"/>
      <c r="J48" s="24"/>
      <c r="K48" s="25"/>
      <c r="L48" s="26"/>
    </row>
    <row r="49" spans="2:11" ht="15" customHeight="1" outlineLevel="1" x14ac:dyDescent="0.3">
      <c r="B49" s="324" t="str">
        <f>PU!B73</f>
        <v>INSTAL·LACIÓ ELÈCTRICA</v>
      </c>
      <c r="C49" s="325"/>
      <c r="D49" s="325"/>
      <c r="E49" s="325"/>
      <c r="F49" s="325"/>
      <c r="G49" s="325"/>
      <c r="H49" s="14"/>
      <c r="I49" s="27"/>
      <c r="J49" s="28"/>
      <c r="K49" s="14"/>
    </row>
    <row r="50" spans="2:11" ht="27.6" outlineLevel="1" x14ac:dyDescent="0.3">
      <c r="B50" s="29" t="s">
        <v>107</v>
      </c>
      <c r="C50" s="29" t="str">
        <f>VLOOKUP($B50,PU!$B$3:$E$175,2,FALSE)</f>
        <v>UT</v>
      </c>
      <c r="D50" s="242" t="str">
        <f>VLOOKUP($B50,PU!$B$3:$E$175,3,FALSE)</f>
        <v>TREBALLS PER A LA REALITZACIÓ DE L'ALIMENTACIÓ DEL PUNT DE CONTROL, D'ACORD AMB EL QUE INDICA EL PLEC.</v>
      </c>
      <c r="E50" s="260">
        <v>1</v>
      </c>
      <c r="F50" s="107">
        <f>VLOOKUP($B50,PU!$B$3:$E$175,4,FALSE)</f>
        <v>164.45</v>
      </c>
      <c r="G50" s="224">
        <f t="shared" ref="G50:G59" si="4">ROUND($E50*F50,2)</f>
        <v>164.45</v>
      </c>
      <c r="H50" s="15"/>
      <c r="I50" s="15"/>
      <c r="J50" s="15"/>
      <c r="K50" s="15"/>
    </row>
    <row r="51" spans="2:11" ht="69" customHeight="1" outlineLevel="1" x14ac:dyDescent="0.3">
      <c r="B51" s="29" t="s">
        <v>109</v>
      </c>
      <c r="C51" s="29" t="str">
        <f>VLOOKUP($B51,PU!$B$3:$E$175,2,FALSE)</f>
        <v>UT</v>
      </c>
      <c r="D51" s="242" t="str">
        <f>VLOOKUP($B51,PU!$B$3:$E$175,3,FALSE)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51" s="260">
        <v>1</v>
      </c>
      <c r="F51" s="107">
        <f>VLOOKUP($B51,PU!$B$3:$E$175,4,FALSE)</f>
        <v>257.93</v>
      </c>
      <c r="G51" s="224">
        <f t="shared" si="4"/>
        <v>257.93</v>
      </c>
      <c r="H51" s="15"/>
      <c r="I51" s="15"/>
      <c r="J51" s="15"/>
      <c r="K51" s="15"/>
    </row>
    <row r="52" spans="2:11" ht="27.6" outlineLevel="1" x14ac:dyDescent="0.3">
      <c r="B52" s="29" t="s">
        <v>110</v>
      </c>
      <c r="C52" s="29" t="str">
        <f>VLOOKUP($B52,PU!$B$3:$E$175,2,FALSE)</f>
        <v>UT</v>
      </c>
      <c r="D52" s="242" t="str">
        <f>VLOOKUP($B52,PU!$B$3:$E$175,3,FALSE)</f>
        <v xml:space="preserve">INSTAL·LACIÓ D'EQUIPAMENTS ESPECÍFICS PER LA DISTRIBUCIÓ D'ENERGIA DEL PUNT DE CONTROL. </v>
      </c>
      <c r="E52" s="260">
        <v>1</v>
      </c>
      <c r="F52" s="107">
        <f>VLOOKUP($B52,PU!$B$3:$E$175,4,FALSE)</f>
        <v>70.11</v>
      </c>
      <c r="G52" s="224">
        <f t="shared" si="4"/>
        <v>70.11</v>
      </c>
      <c r="H52" s="15"/>
      <c r="I52" s="15"/>
      <c r="J52" s="15"/>
      <c r="K52" s="15"/>
    </row>
    <row r="53" spans="2:11" ht="41.4" outlineLevel="1" x14ac:dyDescent="0.3">
      <c r="B53" s="29" t="s">
        <v>112</v>
      </c>
      <c r="C53" s="29" t="str">
        <f>VLOOKUP($B53,PU!$B$3:$E$175,2,FALSE)</f>
        <v>ML</v>
      </c>
      <c r="D53" s="242" t="str">
        <f>VLOOKUP($B53,PU!$B$3:$E$175,3,FALSE)</f>
        <v>SUBMINISTRAMENT DE CABLE DE CONDUCTOR DE COURE AMB AÏLLAMENT DE PLÀSTIC, DE SECCIÓ 1x6  mm2 PER PRESES DE TERRA.</v>
      </c>
      <c r="E53" s="260">
        <v>30</v>
      </c>
      <c r="F53" s="107">
        <f>VLOOKUP($B53,PU!$B$3:$E$175,4,FALSE)</f>
        <v>0.95</v>
      </c>
      <c r="G53" s="224">
        <f t="shared" si="4"/>
        <v>28.5</v>
      </c>
      <c r="H53" s="15"/>
      <c r="I53" s="15"/>
      <c r="J53" s="15"/>
      <c r="K53" s="15"/>
    </row>
    <row r="54" spans="2:11" ht="27.6" outlineLevel="1" x14ac:dyDescent="0.3">
      <c r="B54" s="29" t="s">
        <v>113</v>
      </c>
      <c r="C54" s="29" t="str">
        <f>VLOOKUP($B54,PU!$B$3:$E$175,2,FALSE)</f>
        <v>ML</v>
      </c>
      <c r="D54" s="242" t="str">
        <f>VLOOKUP($B54,PU!$B$3:$E$175,3,FALSE)</f>
        <v>INSTAL·LACIÓ DE CABLE DE CONDUCTOR DE COURE AMB AÏLLAMENT DE PLÀSTIC, DE SECCIÓ 1x6  mm2 PER PRESES DE TERRA.</v>
      </c>
      <c r="E54" s="260">
        <v>30</v>
      </c>
      <c r="F54" s="107">
        <f>VLOOKUP($B54,PU!$B$3:$E$175,4,FALSE)</f>
        <v>0.78</v>
      </c>
      <c r="G54" s="224">
        <f t="shared" si="4"/>
        <v>23.4</v>
      </c>
      <c r="H54" s="15"/>
      <c r="I54" s="15"/>
      <c r="J54" s="15"/>
      <c r="K54" s="15"/>
    </row>
    <row r="55" spans="2:11" ht="27.6" outlineLevel="1" x14ac:dyDescent="0.3">
      <c r="B55" s="29" t="s">
        <v>114</v>
      </c>
      <c r="C55" s="29" t="str">
        <f>VLOOKUP($B55,PU!$B$3:$E$175,2,FALSE)</f>
        <v>ML</v>
      </c>
      <c r="D55" s="242" t="str">
        <f>VLOOKUP($B55,PU!$B$3:$E$175,3,FALSE)</f>
        <v>SUBMINISTRAMENT DE CABLE DE CONDUCTOR DE COURE EPTAFILAR NU, DE SECCIÓ 1x35  mm2.</v>
      </c>
      <c r="E55" s="260">
        <v>5</v>
      </c>
      <c r="F55" s="107">
        <f>VLOOKUP($B55,PU!$B$3:$E$175,4,FALSE)</f>
        <v>3.89</v>
      </c>
      <c r="G55" s="224">
        <f t="shared" si="4"/>
        <v>19.45</v>
      </c>
      <c r="H55" s="15"/>
      <c r="I55" s="15"/>
      <c r="J55" s="15"/>
      <c r="K55" s="15"/>
    </row>
    <row r="56" spans="2:11" ht="27.6" outlineLevel="1" x14ac:dyDescent="0.3">
      <c r="B56" s="29" t="s">
        <v>115</v>
      </c>
      <c r="C56" s="29" t="str">
        <f>VLOOKUP($B56,PU!$B$3:$E$175,2,FALSE)</f>
        <v>ML</v>
      </c>
      <c r="D56" s="242" t="str">
        <f>VLOOKUP($B56,PU!$B$3:$E$175,3,FALSE)</f>
        <v>INSTAL·LACIÓ DE CABLE DE CONDUCTOR DE COURE EPTAFILAR NU, DE SECCIÓ 1x35  mm2.</v>
      </c>
      <c r="E56" s="260">
        <v>5</v>
      </c>
      <c r="F56" s="107">
        <f>VLOOKUP($B56,PU!$B$3:$E$175,4,FALSE)</f>
        <v>0.78</v>
      </c>
      <c r="G56" s="224">
        <f t="shared" si="4"/>
        <v>3.9</v>
      </c>
      <c r="H56" s="15"/>
      <c r="I56" s="15"/>
      <c r="J56" s="15"/>
      <c r="K56" s="15"/>
    </row>
    <row r="57" spans="2:11" ht="27.6" outlineLevel="1" x14ac:dyDescent="0.3">
      <c r="B57" s="29" t="s">
        <v>116</v>
      </c>
      <c r="C57" s="29" t="str">
        <f>VLOOKUP($B57,PU!$B$3:$E$175,2,FALSE)</f>
        <v>ML</v>
      </c>
      <c r="D57" s="242" t="str">
        <f>VLOOKUP($B57,PU!$B$3:$E$175,3,FALSE)</f>
        <v>SUBMINISTRAMENT DE CABLE CONDUCTOR DE COURE RV-K 0,6/1KV DE 3x6 mm2</v>
      </c>
      <c r="E57" s="260">
        <v>50</v>
      </c>
      <c r="F57" s="107">
        <f>VLOOKUP($B57,PU!$B$3:$E$175,4,FALSE)</f>
        <v>2.42</v>
      </c>
      <c r="G57" s="224">
        <f t="shared" si="4"/>
        <v>121</v>
      </c>
      <c r="H57" s="15"/>
      <c r="I57" s="15"/>
      <c r="J57" s="15"/>
      <c r="K57" s="15"/>
    </row>
    <row r="58" spans="2:11" ht="27.6" outlineLevel="1" x14ac:dyDescent="0.3">
      <c r="B58" s="29" t="s">
        <v>117</v>
      </c>
      <c r="C58" s="29" t="str">
        <f>VLOOKUP($B58,PU!$B$3:$E$175,2,FALSE)</f>
        <v>ML</v>
      </c>
      <c r="D58" s="242" t="str">
        <f>VLOOKUP($B58,PU!$B$3:$E$175,3,FALSE)</f>
        <v>INSTAL·LACIÓ DE CABLE CONDUCTOR DE COURE RV-K 0,6/1KV DE 3x6 mm2</v>
      </c>
      <c r="E58" s="260">
        <v>50</v>
      </c>
      <c r="F58" s="107">
        <f>VLOOKUP($B58,PU!$B$3:$E$175,4,FALSE)</f>
        <v>0.78</v>
      </c>
      <c r="G58" s="224">
        <f t="shared" ref="G58" si="5">ROUND($E58*F58,2)</f>
        <v>39</v>
      </c>
      <c r="H58" s="15"/>
      <c r="I58" s="15"/>
      <c r="J58" s="15"/>
      <c r="K58" s="15"/>
    </row>
    <row r="59" spans="2:11" ht="69" outlineLevel="1" x14ac:dyDescent="0.3">
      <c r="B59" s="29" t="s">
        <v>369</v>
      </c>
      <c r="C59" s="29" t="str">
        <f>VLOOKUP($B59,PU!$B$3:$E$175,2,FALSE)</f>
        <v>UT</v>
      </c>
      <c r="D59" s="242" t="str">
        <f>VLOOKUP($B59,PU!$B$3:$E$175,3,FALSE)</f>
        <v>MODIFICACIÓ DE LEGALITZACIÓ EXISTENT DE &lt;15KW PER AFEGIR UNA SORTIDA ADICIONAL PER ALIMENTAR UN ARMARI Y CÀMERES. INCLOU CÀLCULS DE CABLEJAT, RIYSIC, CIE I LA GESTIÓ PER LA FIRMA DE LA DECLARACIÓ RESPONSABLE I LA PRESENTACIÓ A INDUSTRIA.</v>
      </c>
      <c r="E59" s="260">
        <v>1</v>
      </c>
      <c r="F59" s="107">
        <f>VLOOKUP($B59,PU!$B$3:$E$175,4,FALSE)</f>
        <v>261.73</v>
      </c>
      <c r="G59" s="224">
        <f t="shared" si="4"/>
        <v>261.73</v>
      </c>
      <c r="H59" s="15"/>
      <c r="I59" s="15"/>
      <c r="J59" s="15"/>
      <c r="K59" s="15"/>
    </row>
    <row r="60" spans="2:11" ht="15.6" x14ac:dyDescent="0.3">
      <c r="B60" s="323" t="s">
        <v>208</v>
      </c>
      <c r="C60" s="323"/>
      <c r="D60" s="323"/>
      <c r="E60" s="323"/>
      <c r="F60" s="323"/>
      <c r="G60" s="261">
        <f>SUM(G50:G59)</f>
        <v>989.47</v>
      </c>
      <c r="H60" s="22"/>
      <c r="I60" s="23"/>
      <c r="J60" s="24"/>
      <c r="K60" s="25"/>
    </row>
    <row r="61" spans="2:11" ht="15" customHeight="1" x14ac:dyDescent="0.3">
      <c r="B61" s="291"/>
      <c r="C61" s="291"/>
      <c r="D61" s="291"/>
      <c r="E61" s="291"/>
      <c r="F61" s="291"/>
      <c r="G61" s="291"/>
      <c r="H61" s="22"/>
      <c r="I61" s="23"/>
      <c r="J61" s="24"/>
      <c r="K61" s="25"/>
    </row>
    <row r="62" spans="2:11" ht="15" customHeight="1" outlineLevel="1" x14ac:dyDescent="0.3">
      <c r="B62" s="324" t="str">
        <f>PU!B92</f>
        <v>SENYALITZACIÓ</v>
      </c>
      <c r="C62" s="325"/>
      <c r="D62" s="325"/>
      <c r="E62" s="325"/>
      <c r="F62" s="325"/>
      <c r="G62" s="325"/>
      <c r="H62" s="14"/>
      <c r="I62" s="27"/>
      <c r="J62" s="28"/>
      <c r="K62" s="14"/>
    </row>
    <row r="63" spans="2:11" ht="82.8" outlineLevel="1" x14ac:dyDescent="0.3">
      <c r="B63" s="29" t="s">
        <v>178</v>
      </c>
      <c r="C63" s="29" t="str">
        <f>VLOOKUP($B63,PU!$B$3:$E$175,2,FALSE)</f>
        <v>UT</v>
      </c>
      <c r="D63" s="242" t="str">
        <f>VLOOKUP($B63,PU!$B$3:$E$175,3,FALSE)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63" s="47">
        <v>1</v>
      </c>
      <c r="F63" s="107">
        <f>VLOOKUP($B63,PU!$B$3:$E$175,4,FALSE)</f>
        <v>90.42</v>
      </c>
      <c r="G63" s="224">
        <f t="shared" ref="G63:G65" si="6">ROUND($E63*F63,2)</f>
        <v>90.42</v>
      </c>
      <c r="H63" s="15"/>
      <c r="I63" s="15"/>
      <c r="J63" s="15"/>
      <c r="K63" s="15"/>
    </row>
    <row r="64" spans="2:11" ht="82.8" x14ac:dyDescent="0.3">
      <c r="B64" s="29" t="s">
        <v>181</v>
      </c>
      <c r="C64" s="29" t="str">
        <f>VLOOKUP($B64,PU!$B$3:$E$175,2,FALSE)</f>
        <v>UT</v>
      </c>
      <c r="D64" s="242" t="str">
        <f>VLOOKUP($B64,PU!$B$3:$E$175,3,FALSE)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64" s="47">
        <v>1</v>
      </c>
      <c r="F64" s="107">
        <f>VLOOKUP($B64,PU!$B$3:$E$175,4,FALSE)</f>
        <v>107.23</v>
      </c>
      <c r="G64" s="224">
        <f t="shared" si="6"/>
        <v>107.23</v>
      </c>
      <c r="H64" s="15"/>
      <c r="I64" s="15"/>
      <c r="J64" s="15"/>
      <c r="K64" s="15"/>
    </row>
    <row r="65" spans="2:11" x14ac:dyDescent="0.3">
      <c r="B65" s="29" t="s">
        <v>184</v>
      </c>
      <c r="C65" s="29" t="str">
        <f>VLOOKUP($B65,PU!$B$3:$E$175,2,FALSE)</f>
        <v>UT</v>
      </c>
      <c r="D65" s="242" t="str">
        <f>VLOOKUP($B65,PU!$B$3:$E$175,3,FALSE)</f>
        <v>INSTAL·LACIÓ DE SENYAL VERTICAL.</v>
      </c>
      <c r="E65" s="47">
        <v>2</v>
      </c>
      <c r="F65" s="107">
        <f>VLOOKUP($B65,PU!$B$3:$E$175,4,FALSE)</f>
        <v>38.950000000000003</v>
      </c>
      <c r="G65" s="224">
        <f t="shared" si="6"/>
        <v>77.900000000000006</v>
      </c>
      <c r="H65" s="15"/>
      <c r="I65" s="15"/>
      <c r="J65" s="15"/>
      <c r="K65" s="15"/>
    </row>
    <row r="66" spans="2:11" ht="15.6" outlineLevel="1" x14ac:dyDescent="0.3">
      <c r="B66" s="323" t="s">
        <v>209</v>
      </c>
      <c r="C66" s="323"/>
      <c r="D66" s="323"/>
      <c r="E66" s="323"/>
      <c r="F66" s="323"/>
      <c r="G66" s="261">
        <f>SUM(G63:G65)</f>
        <v>275.55</v>
      </c>
      <c r="H66" s="22"/>
      <c r="I66" s="23"/>
      <c r="J66" s="24"/>
      <c r="K66" s="25"/>
    </row>
    <row r="67" spans="2:11" ht="15" customHeight="1" outlineLevel="1" x14ac:dyDescent="0.3">
      <c r="B67" s="291"/>
      <c r="C67" s="291"/>
      <c r="D67" s="291"/>
      <c r="E67" s="291"/>
      <c r="F67" s="291"/>
      <c r="G67" s="291"/>
      <c r="H67" s="22"/>
      <c r="I67" s="23"/>
      <c r="J67" s="24"/>
      <c r="K67" s="25"/>
    </row>
    <row r="68" spans="2:11" ht="15" customHeight="1" outlineLevel="1" x14ac:dyDescent="0.3">
      <c r="B68" s="324" t="str">
        <f>PU!B105</f>
        <v>COMUNICACIONS</v>
      </c>
      <c r="C68" s="325"/>
      <c r="D68" s="325"/>
      <c r="E68" s="325"/>
      <c r="F68" s="325"/>
      <c r="G68" s="325"/>
      <c r="H68" s="14"/>
      <c r="I68" s="27"/>
      <c r="J68" s="28"/>
      <c r="K68" s="14"/>
    </row>
    <row r="69" spans="2:11" ht="41.4" outlineLevel="1" x14ac:dyDescent="0.3">
      <c r="B69" s="29" t="s">
        <v>74</v>
      </c>
      <c r="C69" s="29" t="str">
        <f>VLOOKUP($B69,PU!$B$3:$E$175,2,FALSE)</f>
        <v>ML</v>
      </c>
      <c r="D69" s="242" t="str">
        <f>VLOOKUP($B69,PU!$B$3:$E$175,3,FALSE)</f>
        <v>SUBMINISTRAMENT I INSTAL∙LACIÓ DE CABLE DE 24 FO MONOMODE B1.1, SEGONS EN 186000. ARMAT. AMB PROTECCIÓ D'ARAMIDA, ARMADURA METÀL∙LICA I COBERTA EXTERIOR DE POLIETILÈ.</v>
      </c>
      <c r="E69" s="260">
        <v>90</v>
      </c>
      <c r="F69" s="107">
        <f>VLOOKUP($B69,PU!$B$3:$E$175,4,FALSE)</f>
        <v>2.74</v>
      </c>
      <c r="G69" s="224">
        <f t="shared" ref="G69:G72" si="7">ROUND($E69*F69,2)</f>
        <v>246.6</v>
      </c>
      <c r="H69" s="15"/>
      <c r="I69" s="15"/>
      <c r="J69" s="15"/>
      <c r="K69" s="15"/>
    </row>
    <row r="70" spans="2:11" ht="41.4" outlineLevel="1" x14ac:dyDescent="0.3">
      <c r="B70" s="29" t="s">
        <v>77</v>
      </c>
      <c r="C70" s="29" t="str">
        <f>VLOOKUP($B70,PU!$B$3:$E$175,2,FALSE)</f>
        <v>UT</v>
      </c>
      <c r="D70" s="242" t="str">
        <f>VLOOKUP($B70,PU!$B$3:$E$175,3,FALSE)</f>
        <v>SUBMINISTRAMENT I INSTAL·LACIÓ DE FUETÓ DE FO MONOMODE FINS A 2 m, INCLÚS CONNECTORS. SEGONS ESPECIFICACIONS AJUNTAMENT.</v>
      </c>
      <c r="E70" s="260">
        <v>2</v>
      </c>
      <c r="F70" s="107">
        <f>VLOOKUP($B70,PU!$B$3:$E$175,4,FALSE)</f>
        <v>19.04</v>
      </c>
      <c r="G70" s="224">
        <f t="shared" si="7"/>
        <v>38.08</v>
      </c>
      <c r="H70" s="15"/>
      <c r="I70" s="15"/>
      <c r="J70" s="15"/>
      <c r="K70" s="15"/>
    </row>
    <row r="71" spans="2:11" ht="27.6" outlineLevel="1" x14ac:dyDescent="0.3">
      <c r="B71" s="29" t="s">
        <v>84</v>
      </c>
      <c r="C71" s="29" t="str">
        <f>VLOOKUP($B71,PU!$B$3:$E$175,2,FALSE)</f>
        <v>UT</v>
      </c>
      <c r="D71" s="242" t="str">
        <f>VLOOKUP($B71,PU!$B$3:$E$175,3,FALSE)</f>
        <v>SUBMINISTRAMENT I INSTAL·LACIÓ DE CAIXA REPARTIDORA ÒPTICA OTB-24. SEGONS ESPECIFICACIONS AJUNTAMENT.</v>
      </c>
      <c r="E71" s="260">
        <v>1</v>
      </c>
      <c r="F71" s="107">
        <f>VLOOKUP($B71,PU!$B$3:$E$175,4,FALSE)</f>
        <v>302.94</v>
      </c>
      <c r="G71" s="224">
        <f t="shared" si="7"/>
        <v>302.94</v>
      </c>
      <c r="H71" s="15"/>
      <c r="I71" s="15"/>
      <c r="J71" s="15"/>
      <c r="K71" s="15"/>
    </row>
    <row r="72" spans="2:11" ht="55.2" outlineLevel="1" x14ac:dyDescent="0.3">
      <c r="B72" s="29" t="s">
        <v>87</v>
      </c>
      <c r="C72" s="29" t="str">
        <f>VLOOKUP($B72,PU!$B$3:$E$175,2,FALSE)</f>
        <v>UT</v>
      </c>
      <c r="D72" s="242" t="str">
        <f>VLOOKUP($B72,PU!$B$3:$E$175,3,FALSE)</f>
        <v>FUSIÓ EN RECTE DE 1 FO MONOMODE. INCLOU PIG·TAIL, CONNECTORS I ADAPTADORS, AIXÍ  COM LES MESURES DE RETROESPARCIMENT I POTÈNCIA. SEGONS ESPECIFICACIONS AJUTAMENT.</v>
      </c>
      <c r="E72" s="260">
        <v>4</v>
      </c>
      <c r="F72" s="107">
        <f>VLOOKUP($B72,PU!$B$3:$E$175,4,FALSE)</f>
        <v>56.26</v>
      </c>
      <c r="G72" s="224">
        <f t="shared" si="7"/>
        <v>225.04</v>
      </c>
      <c r="H72" s="15"/>
      <c r="I72" s="15"/>
      <c r="J72" s="15"/>
      <c r="K72" s="15"/>
    </row>
    <row r="73" spans="2:11" ht="82.8" outlineLevel="1" x14ac:dyDescent="0.3">
      <c r="B73" s="29" t="s">
        <v>91</v>
      </c>
      <c r="C73" s="29" t="str">
        <f>VLOOKUP($B73,PU!$B$3:$E$175,2,FALSE)</f>
        <v>UD</v>
      </c>
      <c r="D73" s="242" t="str">
        <f>VLOOKUP($B73,PU!$B$3:$E$175,3,FALSE)</f>
        <v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v>
      </c>
      <c r="E73" s="260">
        <v>1</v>
      </c>
      <c r="F73" s="107">
        <f>VLOOKUP($B73,PU!$B$3:$E$175,4,FALSE)</f>
        <v>999.71</v>
      </c>
      <c r="G73" s="224">
        <f t="shared" ref="G73:G76" si="8">ROUND($E73*F73,2)</f>
        <v>999.71</v>
      </c>
      <c r="H73" s="15"/>
      <c r="I73" s="15"/>
      <c r="J73" s="15"/>
      <c r="K73" s="15"/>
    </row>
    <row r="74" spans="2:11" ht="27.6" outlineLevel="1" x14ac:dyDescent="0.3">
      <c r="B74" s="29" t="s">
        <v>93</v>
      </c>
      <c r="C74" s="29" t="str">
        <f>VLOOKUP($B74,PU!$B$3:$E$175,2,FALSE)</f>
        <v>UD</v>
      </c>
      <c r="D74" s="242" t="str">
        <f>VLOOKUP($B74,PU!$B$3:$E$175,3,FALSE)</f>
        <v>INSTAL·LACIÓ DE SWITCH DE COMUNICACIONS EN ARMARI DE CARRER, HOMOLOGAT PER L'AJUNTAMENT DE BARCELONA - IMI.</v>
      </c>
      <c r="E74" s="260">
        <v>1</v>
      </c>
      <c r="F74" s="107">
        <f>VLOOKUP($B74,PU!$B$3:$E$175,4,FALSE)</f>
        <v>64.92</v>
      </c>
      <c r="G74" s="224">
        <f t="shared" si="8"/>
        <v>64.92</v>
      </c>
      <c r="H74" s="15"/>
      <c r="I74" s="15"/>
      <c r="J74" s="15"/>
      <c r="K74" s="15"/>
    </row>
    <row r="75" spans="2:11" ht="82.8" outlineLevel="1" x14ac:dyDescent="0.3">
      <c r="B75" s="29" t="s">
        <v>104</v>
      </c>
      <c r="C75" s="29" t="str">
        <f>VLOOKUP($B75,PU!$B$3:$E$175,2,FALSE)</f>
        <v>UT</v>
      </c>
      <c r="D75" s="242" t="str">
        <f>VLOOKUP($B75,PU!$B$3:$E$175,3,FALSE)</f>
        <v>SUBMINISTRAMENT l INSTAL·LACIÓ DE CANVIADOR DE MEDI TIPUS SFP (FIBRA OPTICA MONOMODE). CONVERTIDOR DE  MEDI NECESSARI PER TRANSFORMAR LA SENYAL OPTICA A ELECTRICA FO/ ETHERNET/ 422/ 485/ 422, MODEL RAISECOM L2 DIN·RAIL S1503i-AC O EQUIVALENT, INCLOS EL SFP BIFIBRA LC/PC, AMB 1 PORT 100/1000M BASE-X SFP + 2 PORTS 10/100/1000M BX</v>
      </c>
      <c r="E75" s="260">
        <v>1</v>
      </c>
      <c r="F75" s="107">
        <f>VLOOKUP($B75,PU!$B$3:$E$175,4,FALSE)</f>
        <v>478.64</v>
      </c>
      <c r="G75" s="224">
        <f t="shared" ref="G75" si="9">ROUND($E75*F75,2)</f>
        <v>478.64</v>
      </c>
      <c r="H75" s="15"/>
      <c r="I75" s="15"/>
      <c r="J75" s="15"/>
      <c r="K75" s="15"/>
    </row>
    <row r="76" spans="2:11" ht="41.4" outlineLevel="1" x14ac:dyDescent="0.3">
      <c r="B76" s="29" t="s">
        <v>295</v>
      </c>
      <c r="C76" s="29" t="str">
        <f>VLOOKUP($B76,PU!$B$3:$E$175,2,FALSE)</f>
        <v>PAJ</v>
      </c>
      <c r="D76" s="242" t="str">
        <f>VLOOKUP($B76,PU!$B$3:$E$175,3,FALSE)</f>
        <v xml:space="preserve">TREBALLS CELLNEX PDC-07 PRINCESA, INCLOU CONNEXIÓ I INTEGRACIÓ A LA XARXA ACTIVA, TREBALLS DE FO I TREBALLS D'ENGINYERIA, DESPLEGAMENT, DOCUMENTACIÓ I PRL. </v>
      </c>
      <c r="E76" s="260">
        <v>1</v>
      </c>
      <c r="F76" s="107">
        <f>VLOOKUP($B76,PU!$B$3:$E$175,4,FALSE)</f>
        <v>2340.91</v>
      </c>
      <c r="G76" s="224">
        <f t="shared" si="8"/>
        <v>2340.91</v>
      </c>
      <c r="H76" s="15"/>
      <c r="I76" s="15"/>
      <c r="J76" s="15"/>
      <c r="K76" s="30"/>
    </row>
    <row r="77" spans="2:11" ht="16.2" outlineLevel="1" thickBot="1" x14ac:dyDescent="0.35">
      <c r="B77" s="326" t="s">
        <v>210</v>
      </c>
      <c r="C77" s="326"/>
      <c r="D77" s="326"/>
      <c r="E77" s="326"/>
      <c r="F77" s="300"/>
      <c r="G77" s="251">
        <f>SUM(G69:G76)</f>
        <v>4696.84</v>
      </c>
      <c r="H77" s="22"/>
      <c r="I77" s="23"/>
      <c r="J77" s="24"/>
      <c r="K77" s="25"/>
    </row>
    <row r="78" spans="2:11" ht="15.6" outlineLevel="1" x14ac:dyDescent="0.3">
      <c r="B78" s="327" t="s">
        <v>211</v>
      </c>
      <c r="C78" s="327"/>
      <c r="D78" s="327"/>
      <c r="E78" s="327"/>
      <c r="F78" s="328"/>
      <c r="G78" s="263">
        <f>G30+G47+G60+G66+G77</f>
        <v>21272.520000000004</v>
      </c>
      <c r="H78" s="14"/>
      <c r="I78" s="31"/>
      <c r="J78" s="28"/>
      <c r="K78" s="14"/>
    </row>
    <row r="79" spans="2:11" outlineLevel="1" x14ac:dyDescent="0.3">
      <c r="B79" s="292"/>
      <c r="C79" s="292"/>
      <c r="D79" s="292"/>
      <c r="E79" s="292"/>
      <c r="F79" s="292"/>
      <c r="G79" s="292"/>
      <c r="H79" s="15"/>
      <c r="I79" s="15"/>
      <c r="J79" s="15"/>
      <c r="K79" s="15"/>
    </row>
    <row r="80" spans="2:11" ht="14.4" outlineLevel="1" thickBot="1" x14ac:dyDescent="0.35">
      <c r="B80" s="292"/>
      <c r="C80" s="292"/>
      <c r="D80" s="292"/>
      <c r="E80" s="292"/>
      <c r="F80" s="292"/>
      <c r="G80" s="292"/>
      <c r="H80" s="15"/>
      <c r="I80" s="15"/>
      <c r="J80" s="15"/>
      <c r="K80" s="15"/>
    </row>
    <row r="81" spans="2:12" ht="15.45" customHeight="1" thickBot="1" x14ac:dyDescent="0.35">
      <c r="B81" s="292"/>
      <c r="C81" s="293"/>
      <c r="D81" s="304" t="s">
        <v>201</v>
      </c>
      <c r="E81" s="305"/>
      <c r="F81" s="305"/>
      <c r="G81" s="306"/>
      <c r="H81" s="15"/>
      <c r="I81" s="15"/>
      <c r="J81" s="15"/>
      <c r="K81" s="15"/>
    </row>
    <row r="82" spans="2:12" ht="14.4" customHeight="1" x14ac:dyDescent="0.3">
      <c r="B82" s="292"/>
      <c r="C82" s="293"/>
      <c r="D82" s="294" t="str">
        <f>B6</f>
        <v>EQUIPAMENT PUNT DE CONTROL</v>
      </c>
      <c r="E82" s="295"/>
      <c r="F82" s="295"/>
      <c r="G82" s="112">
        <f>G30</f>
        <v>12038.200000000003</v>
      </c>
      <c r="H82" s="15"/>
      <c r="I82" s="15"/>
      <c r="J82" s="15"/>
      <c r="K82" s="15"/>
    </row>
    <row r="83" spans="2:12" ht="14.4" customHeight="1" outlineLevel="1" x14ac:dyDescent="0.3">
      <c r="B83" s="292"/>
      <c r="C83" s="293"/>
      <c r="D83" s="296" t="str">
        <f>B32</f>
        <v>OBRA CIVIL</v>
      </c>
      <c r="E83" s="297"/>
      <c r="F83" s="297"/>
      <c r="G83" s="114">
        <f>G47</f>
        <v>3272.46</v>
      </c>
      <c r="H83" s="15"/>
      <c r="I83" s="15"/>
      <c r="J83" s="15"/>
      <c r="K83" s="15"/>
    </row>
    <row r="84" spans="2:12" ht="14.4" customHeight="1" outlineLevel="1" x14ac:dyDescent="0.3">
      <c r="B84" s="292"/>
      <c r="C84" s="293"/>
      <c r="D84" s="298" t="str">
        <f>B49</f>
        <v>INSTAL·LACIÓ ELÈCTRICA</v>
      </c>
      <c r="E84" s="299"/>
      <c r="F84" s="299"/>
      <c r="G84" s="116">
        <f>G60</f>
        <v>989.47</v>
      </c>
      <c r="H84" s="15"/>
      <c r="I84" s="15"/>
      <c r="J84" s="15"/>
      <c r="K84" s="15"/>
    </row>
    <row r="85" spans="2:12" ht="14.4" customHeight="1" outlineLevel="1" x14ac:dyDescent="0.3">
      <c r="B85" s="292"/>
      <c r="C85" s="293"/>
      <c r="D85" s="296" t="str">
        <f>B62</f>
        <v>SENYALITZACIÓ</v>
      </c>
      <c r="E85" s="297"/>
      <c r="F85" s="297"/>
      <c r="G85" s="114">
        <f>G66</f>
        <v>275.55</v>
      </c>
      <c r="H85" s="15"/>
      <c r="I85" s="15"/>
      <c r="J85" s="15"/>
      <c r="K85" s="15"/>
    </row>
    <row r="86" spans="2:12" ht="15" customHeight="1" outlineLevel="1" thickBot="1" x14ac:dyDescent="0.35">
      <c r="B86" s="292"/>
      <c r="C86" s="293"/>
      <c r="D86" s="298" t="str">
        <f>B68</f>
        <v>COMUNICACIONS</v>
      </c>
      <c r="E86" s="299"/>
      <c r="F86" s="299"/>
      <c r="G86" s="118">
        <f>G77</f>
        <v>4696.84</v>
      </c>
      <c r="H86" s="15"/>
      <c r="I86" s="15"/>
      <c r="J86" s="15"/>
      <c r="K86" s="15"/>
    </row>
    <row r="87" spans="2:12" ht="16.8" outlineLevel="1" thickTop="1" thickBot="1" x14ac:dyDescent="0.35">
      <c r="B87" s="292"/>
      <c r="C87" s="293"/>
      <c r="D87" s="287" t="s">
        <v>196</v>
      </c>
      <c r="E87" s="288"/>
      <c r="F87" s="288"/>
      <c r="G87" s="120">
        <f>SUM(G82:G86)</f>
        <v>21272.520000000004</v>
      </c>
      <c r="H87" s="22"/>
      <c r="I87" s="23"/>
      <c r="J87" s="24"/>
      <c r="K87" s="25"/>
      <c r="L87" s="26"/>
    </row>
    <row r="88" spans="2:12" outlineLevel="1" x14ac:dyDescent="0.3">
      <c r="E88" s="33"/>
      <c r="H88" s="14"/>
      <c r="I88" s="31"/>
      <c r="J88" s="28"/>
      <c r="K88" s="14"/>
    </row>
    <row r="89" spans="2:12" outlineLevel="1" x14ac:dyDescent="0.3">
      <c r="E89" s="33"/>
    </row>
    <row r="90" spans="2:12" outlineLevel="1" x14ac:dyDescent="0.3">
      <c r="E90" s="33"/>
    </row>
    <row r="91" spans="2:12" outlineLevel="1" x14ac:dyDescent="0.3">
      <c r="E91" s="33"/>
    </row>
    <row r="92" spans="2:12" ht="15.75" customHeight="1" x14ac:dyDescent="0.3">
      <c r="E92" s="33"/>
    </row>
    <row r="93" spans="2:12" ht="18" customHeight="1" x14ac:dyDescent="0.3">
      <c r="E93" s="33"/>
    </row>
    <row r="94" spans="2:12" x14ac:dyDescent="0.3">
      <c r="E94" s="33"/>
    </row>
    <row r="95" spans="2:12" x14ac:dyDescent="0.3">
      <c r="E95" s="33"/>
      <c r="K95" s="34"/>
      <c r="L95" s="34"/>
    </row>
    <row r="96" spans="2:12" x14ac:dyDescent="0.3">
      <c r="E96" s="33"/>
      <c r="K96" s="34"/>
      <c r="L96" s="34"/>
    </row>
    <row r="97" spans="5:12" x14ac:dyDescent="0.3">
      <c r="E97" s="33"/>
      <c r="K97" s="34"/>
      <c r="L97" s="34"/>
    </row>
    <row r="98" spans="5:12" x14ac:dyDescent="0.3">
      <c r="E98" s="33"/>
      <c r="K98" s="34"/>
      <c r="L98" s="34"/>
    </row>
    <row r="99" spans="5:12" x14ac:dyDescent="0.3">
      <c r="E99" s="33"/>
      <c r="K99" s="34"/>
      <c r="L99" s="34"/>
    </row>
    <row r="100" spans="5:12" x14ac:dyDescent="0.3">
      <c r="E100" s="33"/>
      <c r="K100" s="34"/>
      <c r="L100" s="34"/>
    </row>
    <row r="101" spans="5:12" x14ac:dyDescent="0.3">
      <c r="E101" s="33"/>
      <c r="K101" s="34"/>
      <c r="L101" s="34"/>
    </row>
    <row r="102" spans="5:12" x14ac:dyDescent="0.3">
      <c r="E102" s="33"/>
      <c r="K102" s="34"/>
      <c r="L102" s="34"/>
    </row>
    <row r="103" spans="5:12" x14ac:dyDescent="0.3">
      <c r="E103" s="33"/>
      <c r="K103" s="34"/>
      <c r="L103" s="34"/>
    </row>
    <row r="104" spans="5:12" x14ac:dyDescent="0.3">
      <c r="E104" s="33"/>
      <c r="K104" s="34"/>
      <c r="L104" s="34"/>
    </row>
    <row r="105" spans="5:12" x14ac:dyDescent="0.3">
      <c r="E105" s="33"/>
      <c r="K105" s="34"/>
      <c r="L105" s="34"/>
    </row>
    <row r="106" spans="5:12" x14ac:dyDescent="0.3">
      <c r="E106" s="33"/>
      <c r="K106" s="34"/>
      <c r="L106" s="34"/>
    </row>
    <row r="107" spans="5:12" x14ac:dyDescent="0.3">
      <c r="E107" s="33"/>
      <c r="K107" s="34"/>
      <c r="L107" s="34"/>
    </row>
    <row r="108" spans="5:12" x14ac:dyDescent="0.3">
      <c r="E108" s="33"/>
      <c r="K108" s="34"/>
      <c r="L108" s="34"/>
    </row>
    <row r="109" spans="5:12" x14ac:dyDescent="0.3">
      <c r="E109" s="33"/>
      <c r="K109" s="34"/>
      <c r="L109" s="34"/>
    </row>
    <row r="110" spans="5:12" x14ac:dyDescent="0.3">
      <c r="E110" s="33"/>
      <c r="K110" s="34"/>
      <c r="L110" s="34"/>
    </row>
    <row r="111" spans="5:12" x14ac:dyDescent="0.3">
      <c r="E111" s="33"/>
      <c r="K111" s="34"/>
      <c r="L111" s="34"/>
    </row>
    <row r="112" spans="5:12" x14ac:dyDescent="0.3">
      <c r="E112" s="33"/>
      <c r="K112" s="34"/>
      <c r="L112" s="34"/>
    </row>
    <row r="113" spans="5:12" x14ac:dyDescent="0.3">
      <c r="E113" s="33"/>
      <c r="K113" s="34"/>
      <c r="L113" s="34"/>
    </row>
    <row r="114" spans="5:12" x14ac:dyDescent="0.3">
      <c r="E114" s="33"/>
      <c r="K114" s="34"/>
      <c r="L114" s="34"/>
    </row>
    <row r="115" spans="5:12" x14ac:dyDescent="0.3">
      <c r="E115" s="33"/>
      <c r="K115" s="34"/>
      <c r="L115" s="34"/>
    </row>
    <row r="116" spans="5:12" x14ac:dyDescent="0.3">
      <c r="E116" s="33"/>
      <c r="K116" s="34"/>
      <c r="L116" s="34"/>
    </row>
    <row r="117" spans="5:12" x14ac:dyDescent="0.3">
      <c r="E117" s="33"/>
      <c r="K117" s="34"/>
      <c r="L117" s="34"/>
    </row>
    <row r="118" spans="5:12" x14ac:dyDescent="0.3">
      <c r="E118" s="33"/>
      <c r="K118" s="34"/>
      <c r="L118" s="34"/>
    </row>
    <row r="119" spans="5:12" x14ac:dyDescent="0.3">
      <c r="E119" s="33"/>
      <c r="K119" s="34"/>
      <c r="L119" s="34"/>
    </row>
    <row r="120" spans="5:12" x14ac:dyDescent="0.3">
      <c r="E120" s="33"/>
      <c r="K120" s="34"/>
      <c r="L120" s="34"/>
    </row>
    <row r="121" spans="5:12" x14ac:dyDescent="0.3">
      <c r="E121" s="33"/>
      <c r="K121" s="34"/>
      <c r="L121" s="34"/>
    </row>
    <row r="122" spans="5:12" x14ac:dyDescent="0.3">
      <c r="E122" s="33"/>
      <c r="K122" s="34"/>
      <c r="L122" s="34"/>
    </row>
    <row r="123" spans="5:12" x14ac:dyDescent="0.3">
      <c r="E123" s="33"/>
      <c r="K123" s="34"/>
      <c r="L123" s="34"/>
    </row>
    <row r="124" spans="5:12" x14ac:dyDescent="0.3">
      <c r="E124" s="33"/>
      <c r="K124" s="34"/>
      <c r="L124" s="34"/>
    </row>
    <row r="125" spans="5:12" x14ac:dyDescent="0.3">
      <c r="E125" s="33"/>
      <c r="K125" s="34"/>
      <c r="L125" s="34"/>
    </row>
    <row r="126" spans="5:12" x14ac:dyDescent="0.3">
      <c r="E126" s="33"/>
      <c r="K126" s="34"/>
      <c r="L126" s="34"/>
    </row>
    <row r="127" spans="5:12" x14ac:dyDescent="0.3">
      <c r="E127" s="33"/>
      <c r="K127" s="34"/>
      <c r="L127" s="34"/>
    </row>
    <row r="128" spans="5:12" x14ac:dyDescent="0.3">
      <c r="E128" s="33"/>
      <c r="K128" s="34"/>
      <c r="L128" s="34"/>
    </row>
    <row r="129" spans="5:12" x14ac:dyDescent="0.3">
      <c r="E129" s="33"/>
      <c r="K129" s="34"/>
      <c r="L129" s="34"/>
    </row>
    <row r="130" spans="5:12" x14ac:dyDescent="0.3">
      <c r="E130" s="33"/>
      <c r="K130" s="34"/>
      <c r="L130" s="34"/>
    </row>
    <row r="131" spans="5:12" x14ac:dyDescent="0.3">
      <c r="E131" s="33"/>
      <c r="K131" s="34"/>
      <c r="L131" s="34"/>
    </row>
    <row r="132" spans="5:12" x14ac:dyDescent="0.3">
      <c r="E132" s="33"/>
      <c r="K132" s="34"/>
      <c r="L132" s="34"/>
    </row>
    <row r="133" spans="5:12" x14ac:dyDescent="0.3">
      <c r="E133" s="33"/>
      <c r="K133" s="34"/>
      <c r="L133" s="34"/>
    </row>
    <row r="134" spans="5:12" x14ac:dyDescent="0.3">
      <c r="E134" s="33"/>
      <c r="K134" s="34"/>
      <c r="L134" s="34"/>
    </row>
    <row r="135" spans="5:12" x14ac:dyDescent="0.3">
      <c r="E135" s="33"/>
      <c r="K135" s="34"/>
      <c r="L135" s="34"/>
    </row>
    <row r="136" spans="5:12" x14ac:dyDescent="0.3">
      <c r="E136" s="33"/>
      <c r="K136" s="34"/>
      <c r="L136" s="34"/>
    </row>
    <row r="137" spans="5:12" x14ac:dyDescent="0.3">
      <c r="E137" s="33"/>
      <c r="K137" s="34"/>
      <c r="L137" s="34"/>
    </row>
    <row r="138" spans="5:12" x14ac:dyDescent="0.3">
      <c r="E138" s="33"/>
      <c r="K138" s="34"/>
      <c r="L138" s="34"/>
    </row>
    <row r="139" spans="5:12" x14ac:dyDescent="0.3">
      <c r="E139" s="33"/>
      <c r="K139" s="34"/>
      <c r="L139" s="34"/>
    </row>
    <row r="140" spans="5:12" x14ac:dyDescent="0.3">
      <c r="E140" s="33"/>
      <c r="K140" s="34"/>
      <c r="L140" s="34"/>
    </row>
    <row r="141" spans="5:12" x14ac:dyDescent="0.3">
      <c r="E141" s="33"/>
      <c r="K141" s="34"/>
      <c r="L141" s="34"/>
    </row>
    <row r="142" spans="5:12" x14ac:dyDescent="0.3">
      <c r="E142" s="33"/>
      <c r="K142" s="34"/>
      <c r="L142" s="34"/>
    </row>
    <row r="143" spans="5:12" x14ac:dyDescent="0.3">
      <c r="E143" s="33"/>
      <c r="K143" s="34"/>
      <c r="L143" s="34"/>
    </row>
    <row r="144" spans="5:12" x14ac:dyDescent="0.3">
      <c r="E144" s="33"/>
      <c r="K144" s="34"/>
      <c r="L144" s="34"/>
    </row>
    <row r="145" spans="5:12" x14ac:dyDescent="0.3">
      <c r="E145" s="33"/>
      <c r="K145" s="34"/>
      <c r="L145" s="34"/>
    </row>
    <row r="146" spans="5:12" x14ac:dyDescent="0.3">
      <c r="E146" s="33"/>
      <c r="K146" s="34"/>
      <c r="L146" s="34"/>
    </row>
    <row r="147" spans="5:12" x14ac:dyDescent="0.3">
      <c r="E147" s="33"/>
      <c r="K147" s="34"/>
      <c r="L147" s="34"/>
    </row>
    <row r="148" spans="5:12" x14ac:dyDescent="0.3">
      <c r="E148" s="33"/>
      <c r="K148" s="34"/>
      <c r="L148" s="34"/>
    </row>
    <row r="149" spans="5:12" x14ac:dyDescent="0.3">
      <c r="E149" s="33"/>
      <c r="K149" s="34"/>
      <c r="L149" s="34"/>
    </row>
    <row r="150" spans="5:12" x14ac:dyDescent="0.3">
      <c r="E150" s="33"/>
      <c r="K150" s="34"/>
      <c r="L150" s="34"/>
    </row>
    <row r="151" spans="5:12" x14ac:dyDescent="0.3">
      <c r="E151" s="33"/>
      <c r="K151" s="34"/>
      <c r="L151" s="34"/>
    </row>
    <row r="152" spans="5:12" x14ac:dyDescent="0.3">
      <c r="E152" s="33"/>
      <c r="K152" s="34"/>
      <c r="L152" s="34"/>
    </row>
    <row r="153" spans="5:12" x14ac:dyDescent="0.3">
      <c r="E153" s="33"/>
      <c r="K153" s="34"/>
      <c r="L153" s="34"/>
    </row>
    <row r="154" spans="5:12" x14ac:dyDescent="0.3">
      <c r="E154" s="33"/>
      <c r="K154" s="34"/>
      <c r="L154" s="34"/>
    </row>
    <row r="155" spans="5:12" x14ac:dyDescent="0.3">
      <c r="E155" s="33"/>
      <c r="K155" s="34"/>
      <c r="L155" s="34"/>
    </row>
    <row r="156" spans="5:12" x14ac:dyDescent="0.3">
      <c r="E156" s="33"/>
      <c r="K156" s="34"/>
      <c r="L156" s="34"/>
    </row>
    <row r="157" spans="5:12" x14ac:dyDescent="0.3">
      <c r="E157" s="33"/>
      <c r="K157" s="34"/>
      <c r="L157" s="34"/>
    </row>
    <row r="158" spans="5:12" x14ac:dyDescent="0.3">
      <c r="E158" s="33"/>
      <c r="K158" s="34"/>
      <c r="L158" s="34"/>
    </row>
    <row r="159" spans="5:12" x14ac:dyDescent="0.3">
      <c r="E159" s="33"/>
      <c r="K159" s="34"/>
      <c r="L159" s="34"/>
    </row>
    <row r="160" spans="5:12" x14ac:dyDescent="0.3">
      <c r="E160" s="33"/>
    </row>
    <row r="161" spans="5:7" x14ac:dyDescent="0.3">
      <c r="E161" s="33"/>
    </row>
    <row r="162" spans="5:7" x14ac:dyDescent="0.3">
      <c r="E162" s="33"/>
    </row>
    <row r="163" spans="5:7" x14ac:dyDescent="0.3">
      <c r="E163" s="33"/>
    </row>
    <row r="164" spans="5:7" x14ac:dyDescent="0.3">
      <c r="E164" s="33"/>
    </row>
    <row r="165" spans="5:7" x14ac:dyDescent="0.3">
      <c r="E165" s="33"/>
    </row>
    <row r="168" spans="5:7" x14ac:dyDescent="0.3">
      <c r="G168" s="195"/>
    </row>
  </sheetData>
  <mergeCells count="26">
    <mergeCell ref="B81:C87"/>
    <mergeCell ref="D81:G81"/>
    <mergeCell ref="D82:F82"/>
    <mergeCell ref="D83:F83"/>
    <mergeCell ref="D84:F84"/>
    <mergeCell ref="D85:F85"/>
    <mergeCell ref="D86:F86"/>
    <mergeCell ref="D87:F87"/>
    <mergeCell ref="B79:G80"/>
    <mergeCell ref="B47:F47"/>
    <mergeCell ref="B48:G48"/>
    <mergeCell ref="B49:G49"/>
    <mergeCell ref="B60:F60"/>
    <mergeCell ref="B61:G61"/>
    <mergeCell ref="B62:G62"/>
    <mergeCell ref="B66:F66"/>
    <mergeCell ref="B67:G67"/>
    <mergeCell ref="B68:G68"/>
    <mergeCell ref="B77:F77"/>
    <mergeCell ref="B78:F78"/>
    <mergeCell ref="B32:G32"/>
    <mergeCell ref="B2:G3"/>
    <mergeCell ref="A5:H5"/>
    <mergeCell ref="B6:G6"/>
    <mergeCell ref="B30:F30"/>
    <mergeCell ref="B31:G31"/>
  </mergeCells>
  <phoneticPr fontId="3" type="noConversion"/>
  <conditionalFormatting sqref="B2 A4:XFD4 A5 I5:XFD5 B6:B49 C7:XFD29 H33 C33:G46 H34:XFD35 I36:XFD46 B50:G59 H60:XFD74 B63:G65 B69:G74 B75:XFD75 B76:G76 H76:XFD86 A79:B79 A80 B81 D81:D87 H87:K87 B88:D88 F88:K88 E88:E1048576 A89:D1048576 F89:XFD1048576">
    <cfRule type="cellIs" dxfId="59" priority="12" operator="equal">
      <formula>"¿?"</formula>
    </cfRule>
  </conditionalFormatting>
  <conditionalFormatting sqref="B60:B62 B66:B68 B77:B78">
    <cfRule type="cellIs" dxfId="58" priority="10" operator="equal">
      <formula>"¿?"</formula>
    </cfRule>
  </conditionalFormatting>
  <conditionalFormatting sqref="E7 F7:G29 F33:G46 F50:G59 F63:G65 F69:G76">
    <cfRule type="cellIs" dxfId="57" priority="4" operator="equal">
      <formula>"¿?"</formula>
    </cfRule>
  </conditionalFormatting>
  <conditionalFormatting sqref="G4">
    <cfRule type="cellIs" dxfId="56" priority="13" operator="equal">
      <formula>"¿?"</formula>
    </cfRule>
  </conditionalFormatting>
  <conditionalFormatting sqref="G88:G1048576">
    <cfRule type="cellIs" dxfId="55" priority="11" operator="equal">
      <formula>"¿?"</formula>
    </cfRule>
  </conditionalFormatting>
  <conditionalFormatting sqref="H6:XFD6">
    <cfRule type="cellIs" dxfId="54" priority="14" operator="equal">
      <formula>"¿?"</formula>
    </cfRule>
  </conditionalFormatting>
  <conditionalFormatting sqref="H30:XFD32 J33:XFD33 H47:XFD49 I50:XFD59 L87:XFD88">
    <cfRule type="cellIs" dxfId="53" priority="15" operator="equal">
      <formula>"¿?"</formula>
    </cfRule>
  </conditionalFormatting>
  <conditionalFormatting sqref="J30:J31">
    <cfRule type="cellIs" dxfId="52" priority="9" operator="notEqual">
      <formula>$F$30</formula>
    </cfRule>
  </conditionalFormatting>
  <conditionalFormatting sqref="J47:J48">
    <cfRule type="cellIs" dxfId="51" priority="3" operator="notEqual">
      <formula>$F$30</formula>
    </cfRule>
  </conditionalFormatting>
  <conditionalFormatting sqref="J60:J61">
    <cfRule type="cellIs" dxfId="50" priority="8" operator="notEqual">
      <formula>$F$30</formula>
    </cfRule>
  </conditionalFormatting>
  <conditionalFormatting sqref="J66:J67">
    <cfRule type="cellIs" dxfId="49" priority="7" operator="notEqual">
      <formula>$F$30</formula>
    </cfRule>
  </conditionalFormatting>
  <conditionalFormatting sqref="J77">
    <cfRule type="cellIs" dxfId="48" priority="6" operator="notEqual">
      <formula>$F$30</formula>
    </cfRule>
  </conditionalFormatting>
  <conditionalFormatting sqref="J87">
    <cfRule type="cellIs" dxfId="47" priority="5" operator="notEqual">
      <formula>$F$30</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rowBreaks count="2" manualBreakCount="2">
    <brk id="24" min="1" max="6" man="1"/>
    <brk id="48" min="1" max="6" man="1"/>
  </rowBreak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DEBD2-24AF-48E0-AECD-0E440CA7EA45}">
  <sheetPr>
    <tabColor theme="0"/>
    <pageSetUpPr fitToPage="1"/>
  </sheetPr>
  <dimension ref="A1:O170"/>
  <sheetViews>
    <sheetView showGridLines="0" view="pageBreakPreview" zoomScaleNormal="85" zoomScaleSheetLayoutView="100" workbookViewId="0">
      <pane ySplit="4" topLeftCell="A41" activePane="bottomLeft" state="frozen"/>
      <selection activeCell="J60" sqref="J60"/>
      <selection pane="bottomLeft" activeCell="J60" sqref="J60"/>
    </sheetView>
  </sheetViews>
  <sheetFormatPr baseColWidth="10" defaultColWidth="11.44140625" defaultRowHeight="13.8"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7" width="17.77734375" style="13" customWidth="1"/>
    <col min="8" max="8" width="1.88671875" style="13" customWidth="1"/>
    <col min="9" max="9" width="18" style="13" customWidth="1"/>
    <col min="10" max="10" width="13.77734375" style="13" customWidth="1"/>
    <col min="11" max="12" width="12.109375" style="13" customWidth="1"/>
    <col min="13" max="23" width="11.44140625" style="13" customWidth="1"/>
    <col min="24" max="16384" width="11.44140625" style="13"/>
  </cols>
  <sheetData>
    <row r="1" spans="1:11" hidden="1" x14ac:dyDescent="0.3"/>
    <row r="2" spans="1:11" ht="25.8" customHeight="1" x14ac:dyDescent="0.3">
      <c r="B2" s="312" t="str">
        <f>_xlfn.CONCAT('Resum Amid.Ppals'!A16,"  ",'Resum Amid.Ppals'!B16)</f>
        <v>PdC-08  Antic Sant Joan</v>
      </c>
      <c r="C2" s="312"/>
      <c r="D2" s="312"/>
      <c r="E2" s="312"/>
      <c r="F2" s="312"/>
      <c r="G2" s="312"/>
      <c r="H2" s="15"/>
      <c r="I2" s="15"/>
      <c r="J2" s="15"/>
      <c r="K2" s="15"/>
    </row>
    <row r="3" spans="1:11" ht="24" customHeight="1" x14ac:dyDescent="0.3">
      <c r="B3" s="313"/>
      <c r="C3" s="313"/>
      <c r="D3" s="313"/>
      <c r="E3" s="313"/>
      <c r="F3" s="313"/>
      <c r="G3" s="313"/>
      <c r="H3" s="15"/>
      <c r="I3" s="15"/>
      <c r="J3" s="15"/>
      <c r="K3" s="15"/>
    </row>
    <row r="4" spans="1:11" s="98" customFormat="1" ht="27" customHeight="1" x14ac:dyDescent="0.3">
      <c r="B4" s="99" t="s">
        <v>0</v>
      </c>
      <c r="C4" s="100" t="s">
        <v>202</v>
      </c>
      <c r="D4" s="109" t="s">
        <v>2</v>
      </c>
      <c r="E4" s="101" t="s">
        <v>204</v>
      </c>
      <c r="F4" s="99" t="s">
        <v>203</v>
      </c>
      <c r="G4" s="102" t="s">
        <v>205</v>
      </c>
      <c r="H4" s="97"/>
      <c r="I4" s="97"/>
      <c r="J4" s="97"/>
      <c r="K4" s="97"/>
    </row>
    <row r="5" spans="1:11" ht="6" customHeight="1" x14ac:dyDescent="0.3">
      <c r="A5" s="289"/>
      <c r="B5" s="289"/>
      <c r="C5" s="289"/>
      <c r="D5" s="289"/>
      <c r="E5" s="289"/>
      <c r="F5" s="289"/>
      <c r="G5" s="289"/>
      <c r="H5" s="289"/>
      <c r="I5" s="15"/>
      <c r="J5" s="15"/>
      <c r="K5" s="15"/>
    </row>
    <row r="6" spans="1:11" ht="15" customHeight="1" x14ac:dyDescent="0.3">
      <c r="B6" s="324" t="str">
        <f>PU!B5</f>
        <v>EQUIPAMENT PUNT DE CONTROL</v>
      </c>
      <c r="C6" s="324"/>
      <c r="D6" s="324"/>
      <c r="E6" s="324"/>
      <c r="F6" s="324"/>
      <c r="G6" s="324"/>
      <c r="H6" s="15"/>
      <c r="I6" s="15"/>
      <c r="J6" s="15"/>
      <c r="K6" s="15"/>
    </row>
    <row r="7" spans="1:11" ht="69" outlineLevel="1" x14ac:dyDescent="0.3">
      <c r="B7" s="47" t="s">
        <v>10</v>
      </c>
      <c r="C7" s="223" t="str">
        <f>VLOOKUP($B7,PU!$B$3:$E$175,2,FALSE)</f>
        <v>UT</v>
      </c>
      <c r="D7" s="217" t="str">
        <f>VLOOKUP($B7,PU!$B$3:$E$175,3,FALSE)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7" s="260">
        <v>1</v>
      </c>
      <c r="F7" s="76">
        <f>VLOOKUP($B7,PU!$B$3:$E$175,4,FALSE)</f>
        <v>6405.04</v>
      </c>
      <c r="G7" s="224">
        <f>ROUND($E7*F7,2)</f>
        <v>6405.04</v>
      </c>
      <c r="H7" s="15"/>
      <c r="I7" s="15"/>
      <c r="J7" s="17"/>
      <c r="K7" s="15"/>
    </row>
    <row r="8" spans="1:11" ht="69" outlineLevel="1" x14ac:dyDescent="0.3">
      <c r="B8" s="47" t="s">
        <v>13</v>
      </c>
      <c r="C8" s="21" t="str">
        <f>VLOOKUP($B8,PU!$B$3:$E$175,2,FALSE)</f>
        <v>UT</v>
      </c>
      <c r="D8" s="217" t="str">
        <f>VLOOKUP($B8,PU!$B$3:$E$175,3,FALSE)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8" s="21">
        <v>1</v>
      </c>
      <c r="F8" s="76">
        <f>VLOOKUP($B8,PU!$B$3:$E$175,4,FALSE)</f>
        <v>307.27</v>
      </c>
      <c r="G8" s="224">
        <f t="shared" ref="G8:G29" si="0">ROUND($E8*F8,2)</f>
        <v>307.27</v>
      </c>
      <c r="H8" s="15"/>
      <c r="I8" s="15"/>
      <c r="J8" s="17"/>
      <c r="K8" s="15"/>
    </row>
    <row r="9" spans="1:11" s="20" customFormat="1" ht="59.4" customHeight="1" outlineLevel="1" x14ac:dyDescent="0.3">
      <c r="B9" s="47" t="s">
        <v>15</v>
      </c>
      <c r="C9" s="21" t="str">
        <f>VLOOKUP($B9,PU!$B$3:$E$175,2,FALSE)</f>
        <v>UT</v>
      </c>
      <c r="D9" s="217" t="str">
        <f>VLOOKUP($B9,PU!$B$3:$E$175,3,FALSE)</f>
        <v>SUBMINISTRAMENT D'UNITAT DE PROCÉS PEL PUNT DE CONTROL, CONSISTENT EN UN PC DE TIPUS INDUSTRIAL, RUGORITZAT, AMB PROCESSADOR I7, CPU QUAD CORE, BIOS, SISTEMA OPERATIU, WATCHDOG, ALIMENTACIÓ 9‐48V, CAPACITAT EMMAGATZEMATGE 2 TB</v>
      </c>
      <c r="E9" s="21">
        <v>1</v>
      </c>
      <c r="F9" s="76">
        <f>VLOOKUP($B9,PU!$B$3:$E$175,4,FALSE)</f>
        <v>930.46</v>
      </c>
      <c r="G9" s="224">
        <f t="shared" si="0"/>
        <v>930.46</v>
      </c>
      <c r="H9" s="18"/>
      <c r="I9" s="18"/>
      <c r="J9" s="19"/>
      <c r="K9" s="18"/>
    </row>
    <row r="10" spans="1:11" ht="27.6" outlineLevel="1" x14ac:dyDescent="0.3">
      <c r="B10" s="47" t="s">
        <v>16</v>
      </c>
      <c r="C10" s="21" t="str">
        <f>VLOOKUP($B10,PU!$B$3:$E$175,2,FALSE)</f>
        <v>UT</v>
      </c>
      <c r="D10" s="217" t="str">
        <f>VLOOKUP($B10,PU!$B$3:$E$175,3,FALSE)</f>
        <v>INSTAL∙LACIÓ, CONFIGURACIÓ I POSADA EN FUNCIONAMENT, D'UNITAT DE PROCÉS PEL PUNT DE CONTROL EN ARMARI PDC.</v>
      </c>
      <c r="E10" s="21">
        <v>1</v>
      </c>
      <c r="F10" s="76">
        <f>VLOOKUP($B10,PU!$B$3:$E$175,4,FALSE)</f>
        <v>160.12</v>
      </c>
      <c r="G10" s="224">
        <f t="shared" si="0"/>
        <v>160.12</v>
      </c>
      <c r="H10" s="15"/>
      <c r="I10" s="15"/>
      <c r="J10" s="17"/>
      <c r="K10" s="15"/>
    </row>
    <row r="11" spans="1:11" ht="41.4" outlineLevel="1" x14ac:dyDescent="0.3">
      <c r="B11" s="47" t="s">
        <v>18</v>
      </c>
      <c r="C11" s="21" t="str">
        <f>VLOOKUP($B11,PU!$B$3:$E$175,2,FALSE)</f>
        <v>UT</v>
      </c>
      <c r="D11" s="217" t="str">
        <f>VLOOKUP($B11,PU!$B$3:$E$175,3,FALSE)</f>
        <v>SUBMINISTRAMENT DE FONT D'ALIMENTACIÓ TIPUS INDUSTRIAL, PER MUNTATGE EN CARRIL DIN, PER ALIMENTAR FINS A 4 CÀMERES PUNT DE CONTROL.</v>
      </c>
      <c r="E11" s="21">
        <v>1</v>
      </c>
      <c r="F11" s="76">
        <f>VLOOKUP($B11,PU!$B$3:$E$175,4,FALSE)</f>
        <v>138.47999999999999</v>
      </c>
      <c r="G11" s="224">
        <f t="shared" si="0"/>
        <v>138.47999999999999</v>
      </c>
      <c r="H11" s="15"/>
      <c r="I11" s="15"/>
      <c r="J11" s="17"/>
      <c r="K11" s="15"/>
    </row>
    <row r="12" spans="1:11" ht="41.4" outlineLevel="1" x14ac:dyDescent="0.3">
      <c r="B12" s="47" t="s">
        <v>19</v>
      </c>
      <c r="C12" s="21" t="str">
        <f>VLOOKUP($B12,PU!$B$3:$E$175,2,FALSE)</f>
        <v>UT</v>
      </c>
      <c r="D12" s="217" t="str">
        <f>VLOOKUP($B12,PU!$B$3:$E$175,3,FALSE)</f>
        <v>INSTAL∙LACIÓ DE FONT D'ALIMENTACIÓ TIPUS INDUSTRIAL, PER MUNTATGE EN CARRIL DIN, PER ALIMENTAR FINS A 4 CÀMERES PUNT DE CONTROL.</v>
      </c>
      <c r="E12" s="21">
        <v>1</v>
      </c>
      <c r="F12" s="76">
        <f>VLOOKUP($B12,PU!$B$3:$E$175,4,FALSE)</f>
        <v>30.29</v>
      </c>
      <c r="G12" s="224">
        <f t="shared" si="0"/>
        <v>30.29</v>
      </c>
      <c r="H12" s="15"/>
      <c r="I12" s="15"/>
      <c r="J12" s="17"/>
      <c r="K12" s="15"/>
    </row>
    <row r="13" spans="1:11" ht="33.6" customHeight="1" outlineLevel="1" x14ac:dyDescent="0.3">
      <c r="B13" s="47" t="s">
        <v>20</v>
      </c>
      <c r="C13" s="21" t="str">
        <f>VLOOKUP($B13,PU!$B$3:$E$175,2,FALSE)</f>
        <v>UT</v>
      </c>
      <c r="D13" s="217" t="str">
        <f>VLOOKUP($B13,PU!$B$3:$E$175,3,FALSE)</f>
        <v>SUBMINISTRAMENT DE FONT D'ALIMENTACIÓ TIPUS INDUSTRIAL, PER MUNTATGE EN CARRIL DIN, PER ALIMENTAR UNITAT DE PROCÈS (PC)</v>
      </c>
      <c r="E13" s="21">
        <v>1</v>
      </c>
      <c r="F13" s="76">
        <f>VLOOKUP($B13,PU!$B$3:$E$175,4,FALSE)</f>
        <v>46.74</v>
      </c>
      <c r="G13" s="224">
        <f t="shared" si="0"/>
        <v>46.74</v>
      </c>
      <c r="H13" s="15"/>
      <c r="I13" s="15"/>
      <c r="J13" s="17"/>
      <c r="K13" s="15"/>
    </row>
    <row r="14" spans="1:11" ht="34.200000000000003" customHeight="1" outlineLevel="1" x14ac:dyDescent="0.3">
      <c r="B14" s="47" t="s">
        <v>21</v>
      </c>
      <c r="C14" s="21" t="str">
        <f>VLOOKUP($B14,PU!$B$3:$E$175,2,FALSE)</f>
        <v>UT</v>
      </c>
      <c r="D14" s="217" t="str">
        <f>VLOOKUP($B14,PU!$B$3:$E$175,3,FALSE)</f>
        <v>INSTAL·LACIÓ DE FONT D'ALIMENTACIÓ TIPUS INDUSTRIAL, PER MUNTATGE EN CARRIL DIN, PER ALIMENTAR UNITAT DE PROCÈS (PC)</v>
      </c>
      <c r="E14" s="21">
        <v>1</v>
      </c>
      <c r="F14" s="76">
        <f>VLOOKUP($B14,PU!$B$3:$E$175,4,FALSE)</f>
        <v>12.12</v>
      </c>
      <c r="G14" s="224">
        <f t="shared" si="0"/>
        <v>12.12</v>
      </c>
      <c r="H14" s="15"/>
      <c r="I14" s="15"/>
      <c r="J14" s="17"/>
      <c r="K14" s="15"/>
    </row>
    <row r="15" spans="1:11" ht="41.4" outlineLevel="1" x14ac:dyDescent="0.3">
      <c r="B15" s="47" t="s">
        <v>28</v>
      </c>
      <c r="C15" s="21" t="str">
        <f>VLOOKUP($B15,PU!$B$3:$E$175,2,FALSE)</f>
        <v>UT</v>
      </c>
      <c r="D15" s="217" t="str">
        <f>VLOOKUP($B15,PU!$B$3:$E$175,3,FALSE)</f>
        <v xml:space="preserve">SUBMINISTRAMENT DE SAI PUNT DE CONTROL LECTURA DE MATRÍCULES, 1000 / 1000VA ‐ AP160N‐1K, FORMAT RACK 19", DE 1000VA / 900W, MONOFÀSIC AMB 3 BATERIES 12V/7,2 AH. </v>
      </c>
      <c r="E15" s="21">
        <v>1</v>
      </c>
      <c r="F15" s="76">
        <f>VLOOKUP($B15,PU!$B$3:$E$175,4,FALSE)</f>
        <v>392.09</v>
      </c>
      <c r="G15" s="224">
        <f t="shared" si="0"/>
        <v>392.09</v>
      </c>
      <c r="H15" s="15"/>
      <c r="I15" s="15"/>
      <c r="J15" s="17"/>
      <c r="K15" s="15"/>
    </row>
    <row r="16" spans="1:11" ht="82.8" outlineLevel="1" x14ac:dyDescent="0.3">
      <c r="B16" s="47" t="s">
        <v>30</v>
      </c>
      <c r="C16" s="21" t="str">
        <f>VLOOKUP($B16,PU!$B$3:$E$175,2,FALSE)</f>
        <v>UT</v>
      </c>
      <c r="D16" s="217" t="str">
        <f>VLOOKUP($B16,PU!$B$3:$E$175,3,FALSE)</f>
        <v>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v>
      </c>
      <c r="E16" s="21">
        <v>1</v>
      </c>
      <c r="F16" s="76">
        <f>VLOOKUP($B16,PU!$B$3:$E$175,4,FALSE)</f>
        <v>30.29</v>
      </c>
      <c r="G16" s="224">
        <f t="shared" si="0"/>
        <v>30.29</v>
      </c>
      <c r="H16" s="15"/>
      <c r="I16" s="15"/>
      <c r="J16" s="17"/>
      <c r="K16" s="15"/>
    </row>
    <row r="17" spans="2:12" ht="41.4" outlineLevel="1" x14ac:dyDescent="0.3">
      <c r="B17" s="47" t="s">
        <v>32</v>
      </c>
      <c r="C17" s="21" t="str">
        <f>VLOOKUP($B17,PU!$B$3:$E$175,2,FALSE)</f>
        <v>UT</v>
      </c>
      <c r="D17" s="217" t="str">
        <f>VLOOKUP($B17,PU!$B$3:$E$175,3,FALSE)</f>
        <v>SUBMINISTRAMENT DE MÒDUL SNMP DE COMUNICACIONS PER SAI. INCLOU PETIT MATERIAL, CABLEJAT I QUALSEVOL ALTRE NECESSARI PEL CORRECTE FUNCIONAMENT.</v>
      </c>
      <c r="E17" s="21">
        <v>1</v>
      </c>
      <c r="F17" s="76">
        <f>VLOOKUP($B17,PU!$B$3:$E$175,4,FALSE)</f>
        <v>188.04</v>
      </c>
      <c r="G17" s="224">
        <f t="shared" si="0"/>
        <v>188.04</v>
      </c>
      <c r="H17" s="15"/>
      <c r="I17" s="15"/>
      <c r="J17" s="17"/>
      <c r="K17" s="15"/>
    </row>
    <row r="18" spans="2:12" ht="55.2" outlineLevel="1" x14ac:dyDescent="0.3">
      <c r="B18" s="47" t="s">
        <v>34</v>
      </c>
      <c r="C18" s="21" t="str">
        <f>VLOOKUP($B18,PU!$B$3:$E$175,2,FALSE)</f>
        <v>UT</v>
      </c>
      <c r="D18" s="217" t="str">
        <f>VLOOKUP($B18,PU!$B$3:$E$175,3,FALSE)</f>
        <v xml:space="preserve">INSTAL∙LACIÓ DE MÒDUL SNMP COMUNICACIONS PER SAI, CONNEXIÓ I POSADA EN MARXA. INCLOU PETIT MATERIAL INSTAL∙LACIÓ, CABLEJAT I CONNEXIÓ I QUALSEVOL ALTRE NECESSARI PEL CORRECTE FUNCIONAMENT. </v>
      </c>
      <c r="E18" s="21">
        <v>1</v>
      </c>
      <c r="F18" s="76">
        <f>VLOOKUP($B18,PU!$B$3:$E$175,4,FALSE)</f>
        <v>5.19</v>
      </c>
      <c r="G18" s="224">
        <f t="shared" si="0"/>
        <v>5.19</v>
      </c>
      <c r="H18" s="15"/>
      <c r="I18" s="15"/>
      <c r="J18" s="17"/>
      <c r="K18" s="15"/>
    </row>
    <row r="19" spans="2:12" ht="82.8" outlineLevel="1" x14ac:dyDescent="0.3">
      <c r="B19" s="47" t="s">
        <v>36</v>
      </c>
      <c r="C19" s="21" t="str">
        <f>VLOOKUP($B19,PU!$B$3:$E$175,2,FALSE)</f>
        <v>UT</v>
      </c>
      <c r="D19" s="217" t="str">
        <f>VLOOKUP($B19,PU!$B$3:$E$175,3,FALSE)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19" s="21">
        <v>1</v>
      </c>
      <c r="F19" s="76">
        <f>VLOOKUP($B19,PU!$B$3:$E$175,4,FALSE)</f>
        <v>257.93</v>
      </c>
      <c r="G19" s="224">
        <f t="shared" si="0"/>
        <v>257.93</v>
      </c>
      <c r="H19" s="15"/>
      <c r="I19" s="15"/>
      <c r="J19" s="17"/>
      <c r="K19" s="15"/>
    </row>
    <row r="20" spans="2:12" ht="27.6" outlineLevel="1" x14ac:dyDescent="0.3">
      <c r="B20" s="47" t="s">
        <v>38</v>
      </c>
      <c r="C20" s="21" t="str">
        <f>VLOOKUP($B20,PU!$B$3:$E$175,2,FALSE)</f>
        <v>UT</v>
      </c>
      <c r="D20" s="217" t="str">
        <f>VLOOKUP($B20,PU!$B$3:$E$175,3,FALSE)</f>
        <v xml:space="preserve">INSTAL∙LACIÓ D'EQUIPAMENTS ESPECÍFICS PER LA DISTRIBUCIÓ D'ENERGIA DEL PUNT DE CONTROL. </v>
      </c>
      <c r="E20" s="21">
        <v>1</v>
      </c>
      <c r="F20" s="76">
        <f>VLOOKUP($B20,PU!$B$3:$E$175,4,FALSE)</f>
        <v>70.11</v>
      </c>
      <c r="G20" s="224">
        <f t="shared" si="0"/>
        <v>70.11</v>
      </c>
      <c r="H20" s="15"/>
      <c r="I20" s="15"/>
      <c r="J20" s="17"/>
      <c r="K20" s="15"/>
    </row>
    <row r="21" spans="2:12" ht="96" customHeight="1" outlineLevel="1" x14ac:dyDescent="0.3">
      <c r="B21" s="47" t="s">
        <v>48</v>
      </c>
      <c r="C21" s="21" t="str">
        <f>VLOOKUP($B21,PU!$B$3:$E$175,2,FALSE)</f>
        <v>UT</v>
      </c>
      <c r="D21" s="217" t="str">
        <f>VLOOKUP($B21,PU!$B$3:$E$175,3,FALSE)</f>
        <v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v>
      </c>
      <c r="E21" s="21">
        <v>1</v>
      </c>
      <c r="F21" s="76">
        <f>VLOOKUP($B21,PU!$B$3:$E$175,4,FALSE)</f>
        <v>722.73</v>
      </c>
      <c r="G21" s="224">
        <f t="shared" si="0"/>
        <v>722.73</v>
      </c>
      <c r="H21" s="15"/>
      <c r="I21" s="15"/>
      <c r="J21" s="17"/>
      <c r="K21" s="15"/>
    </row>
    <row r="22" spans="2:12" ht="82.8" outlineLevel="1" x14ac:dyDescent="0.3">
      <c r="B22" s="47" t="s">
        <v>50</v>
      </c>
      <c r="C22" s="21" t="str">
        <f>VLOOKUP($B22,PU!$B$3:$E$175,2,FALSE)</f>
        <v>UT</v>
      </c>
      <c r="D22" s="217" t="str">
        <f>VLOOKUP($B22,PU!$B$3:$E$175,3,FALSE)</f>
        <v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v>
      </c>
      <c r="E22" s="21">
        <v>1</v>
      </c>
      <c r="F22" s="76">
        <f>VLOOKUP($B22,PU!$B$3:$E$175,4,FALSE)</f>
        <v>129.83000000000001</v>
      </c>
      <c r="G22" s="224">
        <f t="shared" si="0"/>
        <v>129.83000000000001</v>
      </c>
      <c r="H22" s="15"/>
      <c r="I22" s="15"/>
      <c r="J22" s="17"/>
      <c r="K22" s="15"/>
    </row>
    <row r="23" spans="2:12" ht="69" outlineLevel="1" x14ac:dyDescent="0.3">
      <c r="B23" s="47" t="s">
        <v>52</v>
      </c>
      <c r="C23" s="21" t="str">
        <f>VLOOKUP($B23,PU!$B$3:$E$175,2,FALSE)</f>
        <v>UT</v>
      </c>
      <c r="D23" s="217" t="str">
        <f>VLOOKUP($B23,PU!$B$3:$E$175,3,FALSE)</f>
        <v xml:space="preserve">TREBALLS PER SUBSTITUIR I ADEQUAR COLUMNES SEMAFÒRIQUES EXISTENTS, A EFECTES DE PODER‐HI INSTAL∙LAR LES NOVES CÀMERES. INCLOU DESCONNEXIÓ, DESMUNTATGE DE SEMÀFORS, CABLEJATS, I POSTERIOR CABLEJAT, MUNTATGE I CONNEXIÓ DELS SEMÀFORS A  NOVA COLUMNA. </v>
      </c>
      <c r="E23" s="21">
        <v>1</v>
      </c>
      <c r="F23" s="76">
        <f>VLOOKUP($B23,PU!$B$3:$E$175,4,FALSE)</f>
        <v>367.85</v>
      </c>
      <c r="G23" s="224">
        <f t="shared" si="0"/>
        <v>367.85</v>
      </c>
      <c r="H23" s="15"/>
      <c r="I23" s="15"/>
      <c r="J23" s="17"/>
      <c r="K23" s="15"/>
    </row>
    <row r="24" spans="2:12" ht="41.4" outlineLevel="1" x14ac:dyDescent="0.3">
      <c r="B24" s="47" t="s">
        <v>55</v>
      </c>
      <c r="C24" s="21" t="str">
        <f>VLOOKUP($B24,PU!$B$3:$E$175,2,FALSE)</f>
        <v>UT</v>
      </c>
      <c r="D24" s="217" t="str">
        <f>VLOOKUP($B24,PU!$B$3:$E$175,3,FALSE)</f>
        <v>SUBMINISTRAMENT DE COLUMNA MODEL SEMÀFORS, METÀL·LICA DE 4 m ALÇADA LLIURE I 100 mm DE DIÀMETRE, AMB O SENSE PLETINA D'ANCORATGE INCLOSOS PERNS ANCORATGE O FIXACIONS.</v>
      </c>
      <c r="E24" s="21">
        <v>1</v>
      </c>
      <c r="F24" s="76">
        <f>VLOOKUP($B24,PU!$B$3:$E$175,4,FALSE)</f>
        <v>177.44</v>
      </c>
      <c r="G24" s="224">
        <f t="shared" ref="G24:G27" si="1">ROUND($E24*F24,2)</f>
        <v>177.44</v>
      </c>
      <c r="H24" s="15"/>
      <c r="I24" s="15"/>
      <c r="J24" s="17"/>
      <c r="K24" s="15"/>
    </row>
    <row r="25" spans="2:12" ht="41.4" outlineLevel="1" x14ac:dyDescent="0.3">
      <c r="B25" s="47" t="s">
        <v>57</v>
      </c>
      <c r="C25" s="21" t="str">
        <f>VLOOKUP($B25,PU!$B$3:$E$175,2,FALSE)</f>
        <v>UT</v>
      </c>
      <c r="D25" s="217" t="str">
        <f>VLOOKUP($B25,PU!$B$3:$E$175,3,FALSE)</f>
        <v>INSTAL·LACIÓ DE COLUMNA MODEL SEMÀFORS, METÀL·LICA DE 4 m ALÇADA LLIURE I 100 mm DE DIÀMETRE, AMB O SENSE PLETINA D'ANCORATGE INCLOSOS PERNS ANCORATGE O FIXACIONS.</v>
      </c>
      <c r="E25" s="21">
        <v>1</v>
      </c>
      <c r="F25" s="76">
        <f>VLOOKUP($B25,PU!$B$3:$E$175,4,FALSE)</f>
        <v>73.569999999999993</v>
      </c>
      <c r="G25" s="224">
        <f t="shared" si="1"/>
        <v>73.569999999999993</v>
      </c>
      <c r="H25" s="15"/>
      <c r="I25" s="15"/>
      <c r="J25" s="17"/>
      <c r="K25" s="15"/>
    </row>
    <row r="26" spans="2:12" ht="41.4" outlineLevel="1" x14ac:dyDescent="0.3">
      <c r="B26" s="47" t="s">
        <v>59</v>
      </c>
      <c r="C26" s="21" t="str">
        <f>VLOOKUP($B26,PU!$B$3:$E$175,2,FALSE)</f>
        <v>UT</v>
      </c>
      <c r="D26" s="217" t="str">
        <f>VLOOKUP($B26,PU!$B$3:$E$175,3,FALSE)</f>
        <v xml:space="preserve">DESMUNTATGE DE COLUMNA DE SEMÀFORS, INCLÒS EL TRANSPORT A NOVA UBICACIÓ O MAGATZEM. INCLOSOS ELEMENTS SEMAFÒRICS I CABLEJATS. </v>
      </c>
      <c r="E26" s="21">
        <v>1</v>
      </c>
      <c r="F26" s="76">
        <f>VLOOKUP($B26,PU!$B$3:$E$175,4,FALSE)</f>
        <v>90.89</v>
      </c>
      <c r="G26" s="224">
        <f t="shared" si="1"/>
        <v>90.89</v>
      </c>
      <c r="H26" s="15"/>
      <c r="I26" s="15"/>
      <c r="J26" s="17"/>
      <c r="K26" s="15"/>
    </row>
    <row r="27" spans="2:12" ht="82.8" outlineLevel="1" x14ac:dyDescent="0.3">
      <c r="B27" s="47" t="s">
        <v>65</v>
      </c>
      <c r="C27" s="21" t="str">
        <f>VLOOKUP($B27,PU!$B$3:$E$175,2,FALSE)</f>
        <v>UT</v>
      </c>
      <c r="D27" s="217" t="str">
        <f>VLOOKUP($B27,PU!$B$3:$E$175,3,FALSE)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27" s="21">
        <v>1</v>
      </c>
      <c r="F27" s="76">
        <f>VLOOKUP($B27,PU!$B$3:$E$175,4,FALSE)</f>
        <v>419.79</v>
      </c>
      <c r="G27" s="224">
        <f t="shared" si="1"/>
        <v>419.79</v>
      </c>
      <c r="H27" s="15"/>
      <c r="I27" s="15"/>
      <c r="J27" s="17"/>
      <c r="K27" s="15"/>
    </row>
    <row r="28" spans="2:12" ht="69" outlineLevel="1" x14ac:dyDescent="0.3">
      <c r="B28" s="47" t="s">
        <v>67</v>
      </c>
      <c r="C28" s="21" t="str">
        <f>VLOOKUP($B28,PU!$B$3:$E$175,2,FALSE)</f>
        <v>UT</v>
      </c>
      <c r="D28" s="217" t="str">
        <f>VLOOKUP($B28,PU!$B$3:$E$175,3,FALSE)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28" s="21">
        <v>1</v>
      </c>
      <c r="F28" s="76">
        <f>VLOOKUP($B28,PU!$B$3:$E$175,4,FALSE)</f>
        <v>822.27</v>
      </c>
      <c r="G28" s="224">
        <f t="shared" si="0"/>
        <v>822.27</v>
      </c>
      <c r="H28" s="15"/>
      <c r="I28" s="17"/>
      <c r="J28" s="17"/>
      <c r="K28" s="15"/>
    </row>
    <row r="29" spans="2:12" ht="41.4" outlineLevel="1" x14ac:dyDescent="0.3">
      <c r="B29" s="47" t="s">
        <v>69</v>
      </c>
      <c r="C29" s="21" t="str">
        <f>VLOOKUP($B29,PU!$B$3:$E$175,2,FALSE)</f>
        <v>UT</v>
      </c>
      <c r="D29" s="217" t="str">
        <f>VLOOKUP($B29,PU!$B$3:$E$175,3,FALSE)</f>
        <v>PRECINTAT DE CÀMERES I DEL PC DE CONTROL DEL PUNT DE CONTROL. INCLOU TOTS ELS MATERIALS (PRECINTES), MITJANS I RECURSOS NECESSARIS. PREU PER PUNT DE CONTROL.</v>
      </c>
      <c r="E29" s="21">
        <v>1</v>
      </c>
      <c r="F29" s="76">
        <f>VLOOKUP($B29,PU!$B$3:$E$175,4,FALSE)</f>
        <v>259.66000000000003</v>
      </c>
      <c r="G29" s="224">
        <f t="shared" si="0"/>
        <v>259.66000000000003</v>
      </c>
      <c r="H29" s="15"/>
      <c r="I29" s="15"/>
      <c r="J29" s="17"/>
      <c r="K29" s="15"/>
    </row>
    <row r="30" spans="2:12" ht="15.6" outlineLevel="1" x14ac:dyDescent="0.3">
      <c r="B30" s="329" t="s">
        <v>206</v>
      </c>
      <c r="C30" s="329"/>
      <c r="D30" s="329"/>
      <c r="E30" s="329"/>
      <c r="F30" s="329"/>
      <c r="G30" s="261">
        <f>SUM(G7:G29)</f>
        <v>12038.200000000003</v>
      </c>
      <c r="H30" s="22"/>
      <c r="I30" s="23"/>
      <c r="J30" s="24"/>
      <c r="K30" s="25"/>
      <c r="L30" s="26"/>
    </row>
    <row r="31" spans="2:12" ht="15.6" outlineLevel="1" x14ac:dyDescent="0.3">
      <c r="B31" s="290"/>
      <c r="C31" s="290"/>
      <c r="D31" s="290"/>
      <c r="E31" s="290"/>
      <c r="F31" s="290"/>
      <c r="G31" s="290"/>
      <c r="H31" s="22"/>
      <c r="I31" s="23"/>
      <c r="J31" s="24"/>
      <c r="K31" s="25"/>
      <c r="L31" s="26"/>
    </row>
    <row r="32" spans="2:12" ht="15" customHeight="1" outlineLevel="1" x14ac:dyDescent="0.3">
      <c r="B32" s="324" t="str">
        <f>PU!B41</f>
        <v>OBRA CIVIL</v>
      </c>
      <c r="C32" s="325"/>
      <c r="D32" s="325"/>
      <c r="E32" s="325"/>
      <c r="F32" s="325"/>
      <c r="G32" s="325"/>
      <c r="H32" s="14"/>
      <c r="I32" s="27"/>
      <c r="J32" s="28"/>
    </row>
    <row r="33" spans="2:15" ht="69" outlineLevel="1" x14ac:dyDescent="0.3">
      <c r="B33" s="47" t="s">
        <v>122</v>
      </c>
      <c r="C33" s="21" t="str">
        <f>VLOOKUP($B33,PU!$B$3:$E$175,2,FALSE)</f>
        <v>UT</v>
      </c>
      <c r="D33" s="217" t="str">
        <f>VLOOKUP($B33,PU!$B$3:$E$175,3,FALSE)</f>
        <v>FONAMENT DE FORMIGÓ PREFABRICAT PER A ARMARI REGULADOR AMB DOSIFICACIÓ DE 250 KG/m3 I ENCOFRAT CARA VISTA DE DIMENSIONS APROXIMADES 53 x 32,5 x 35 cm. AMB UN ENCASTAMENT DE 15 cm. I DOS FORATS DE 110 mm. DE DIÀMETRE. TOTALMENT EXECUTAT.</v>
      </c>
      <c r="E33" s="260">
        <v>1</v>
      </c>
      <c r="F33" s="107">
        <f>VLOOKUP($B33,PU!$B$3:$E$175,4,FALSE)</f>
        <v>203.4</v>
      </c>
      <c r="G33" s="224">
        <f t="shared" ref="G33:G46" si="2">ROUND($E33*F33,2)</f>
        <v>203.4</v>
      </c>
      <c r="H33" s="15"/>
      <c r="I33" s="15"/>
      <c r="J33" s="15"/>
      <c r="K33" s="15"/>
      <c r="L33" s="15"/>
      <c r="M33" s="15"/>
      <c r="N33" s="15"/>
      <c r="O33" s="15"/>
    </row>
    <row r="34" spans="2:15" ht="69" outlineLevel="1" x14ac:dyDescent="0.3">
      <c r="B34" s="47" t="s">
        <v>123</v>
      </c>
      <c r="C34" s="21" t="str">
        <f>VLOOKUP($B34,PU!$B$3:$E$175,2,FALSE)</f>
        <v>UT</v>
      </c>
      <c r="D34" s="217" t="str">
        <f>VLOOKUP($B34,PU!$B$3:$E$175,3,FALSE)</f>
        <v>FONAMENT DE FORMIGÓ PER A COLUMNA DE 4 METRES, AMB DOSIFICACIÓ DE 250 KG/m3, MITJANÇANT UN DAU DE 50 cm. DE COSTAT I 60 cm. DE PROFUNDITAT, INCLÒS COLZE DE CONNEXIÓ AMB TUBULAR. INCLOU DEMOLICIÓ PAVIMENT, EXCAVACIÓ I POSTERIOR REPOSICIÓ. TOTALMENT EXECUTAT.</v>
      </c>
      <c r="E34" s="260">
        <v>1</v>
      </c>
      <c r="F34" s="107">
        <f>VLOOKUP($B34,PU!$B$3:$E$175,4,FALSE)</f>
        <v>95.21</v>
      </c>
      <c r="G34" s="224">
        <f t="shared" si="2"/>
        <v>95.21</v>
      </c>
      <c r="H34" s="15"/>
      <c r="I34" s="15"/>
      <c r="J34" s="15"/>
      <c r="K34" s="15"/>
      <c r="L34" s="15"/>
      <c r="M34" s="15"/>
      <c r="N34" s="15"/>
      <c r="O34" s="15"/>
    </row>
    <row r="35" spans="2:15" ht="69" outlineLevel="1" x14ac:dyDescent="0.3">
      <c r="B35" s="47" t="s">
        <v>133</v>
      </c>
      <c r="C35" s="21" t="str">
        <f>VLOOKUP($B35,PU!$B$3:$E$175,2,FALSE)</f>
        <v>UT</v>
      </c>
      <c r="D35" s="217" t="str">
        <f>VLOOKUP($B35,PU!$B$3:$E$175,3,FALSE)</f>
        <v>PERICÓ DE 60 x 60 cm. PREFABRICAT DE FORMIGÓ O CONSTRUÏT AMB MAONS GERO I FONS DEL MATEIX MATERIAL REBENT EL MARC I LA TAPA CORRESPONENT, SENSE INCLOURE AQUESTS. INCLOU DEMOLICIÓ PAVIMENT, EXCAVACIÓ I POSTERIOR REPOSICIÓ. TOTALMENT EXECUTAT.</v>
      </c>
      <c r="E35" s="260">
        <v>1</v>
      </c>
      <c r="F35" s="107">
        <f>VLOOKUP($B35,PU!$B$3:$E$175,4,FALSE)</f>
        <v>129.83000000000001</v>
      </c>
      <c r="G35" s="224">
        <f t="shared" si="2"/>
        <v>129.83000000000001</v>
      </c>
      <c r="H35" s="15"/>
      <c r="I35" s="15"/>
      <c r="J35" s="15"/>
      <c r="K35" s="15"/>
      <c r="L35" s="15"/>
      <c r="M35" s="15"/>
      <c r="N35" s="15"/>
      <c r="O35" s="15"/>
    </row>
    <row r="36" spans="2:15" ht="27.6" outlineLevel="1" x14ac:dyDescent="0.3">
      <c r="B36" s="47" t="s">
        <v>135</v>
      </c>
      <c r="C36" s="21" t="str">
        <f>VLOOKUP($B36,PU!$B$3:$E$175,2,FALSE)</f>
        <v>UT</v>
      </c>
      <c r="D36" s="217" t="str">
        <f>VLOOKUP($B36,PU!$B$3:$E$175,3,FALSE)</f>
        <v>SUBMINISTRAMENT MARC DE FERRO FOS DE 60 x 60 cm PER INSTAL·LACIÓ EN VORERA, AMB INSCRIPCIÓ.</v>
      </c>
      <c r="E36" s="260">
        <v>1</v>
      </c>
      <c r="F36" s="107">
        <f>VLOOKUP($B36,PU!$B$3:$E$175,4,FALSE)</f>
        <v>34.619999999999997</v>
      </c>
      <c r="G36" s="224">
        <f t="shared" si="2"/>
        <v>34.619999999999997</v>
      </c>
      <c r="H36" s="15"/>
      <c r="I36" s="15"/>
      <c r="J36" s="15"/>
      <c r="K36" s="15"/>
      <c r="L36" s="15"/>
      <c r="M36" s="15"/>
      <c r="N36" s="15"/>
      <c r="O36" s="15"/>
    </row>
    <row r="37" spans="2:15" ht="27.6" outlineLevel="1" x14ac:dyDescent="0.3">
      <c r="B37" s="47" t="s">
        <v>137</v>
      </c>
      <c r="C37" s="21" t="str">
        <f>VLOOKUP($B37,PU!$B$3:$E$175,2,FALSE)</f>
        <v>UT</v>
      </c>
      <c r="D37" s="217" t="str">
        <f>VLOOKUP($B37,PU!$B$3:$E$175,3,FALSE)</f>
        <v>SUBMINISTRAMENT TAPA DE FERRO FOS DE 60 x 60 cm PER INSTAL·LACIÓ EN VORERA, AMB INSCRIPCIÓ.</v>
      </c>
      <c r="E37" s="260">
        <v>1</v>
      </c>
      <c r="F37" s="107">
        <f>VLOOKUP($B37,PU!$B$3:$E$175,4,FALSE)</f>
        <v>69.25</v>
      </c>
      <c r="G37" s="224">
        <f t="shared" si="2"/>
        <v>69.25</v>
      </c>
      <c r="H37" s="15"/>
      <c r="I37" s="15"/>
      <c r="J37" s="15"/>
      <c r="K37" s="15"/>
      <c r="L37" s="15"/>
      <c r="M37" s="15"/>
      <c r="N37" s="15"/>
      <c r="O37" s="15"/>
    </row>
    <row r="38" spans="2:15" ht="27.6" outlineLevel="1" x14ac:dyDescent="0.3">
      <c r="B38" s="47" t="s">
        <v>149</v>
      </c>
      <c r="C38" s="21" t="str">
        <f>VLOOKUP($B38,PU!$B$3:$E$175,2,FALSE)</f>
        <v>UT</v>
      </c>
      <c r="D38" s="217" t="str">
        <f>VLOOKUP($B38,PU!$B$3:$E$175,3,FALSE)</f>
        <v>INTERCEPTAR CANALITZACIÓ EXISTENT / EMBOCADURA PERICÓ EXISTENT.</v>
      </c>
      <c r="E38" s="260">
        <v>1</v>
      </c>
      <c r="F38" s="107">
        <f>VLOOKUP($B38,PU!$B$3:$E$175,4,FALSE)</f>
        <v>160.12</v>
      </c>
      <c r="G38" s="224">
        <f t="shared" si="2"/>
        <v>160.12</v>
      </c>
      <c r="H38" s="15"/>
      <c r="I38" s="15"/>
      <c r="J38" s="15"/>
      <c r="K38" s="15"/>
      <c r="L38" s="15"/>
      <c r="M38" s="15"/>
      <c r="N38" s="15"/>
      <c r="O38" s="15"/>
    </row>
    <row r="39" spans="2:15" ht="27.6" outlineLevel="1" x14ac:dyDescent="0.3">
      <c r="B39" s="47" t="s">
        <v>151</v>
      </c>
      <c r="C39" s="21" t="str">
        <f>VLOOKUP($B39,PU!$B$3:$E$175,2,FALSE)</f>
        <v>ML</v>
      </c>
      <c r="D39" s="217" t="str">
        <f>VLOOKUP($B39,PU!$B$3:$E$175,3,FALSE)</f>
        <v>COMPROVACIÓ I MANDRINATGE DE CANALITZACIÓ EXISTENT DEIXANT PASSAT FIL GUIA.</v>
      </c>
      <c r="E39" s="260">
        <v>80</v>
      </c>
      <c r="F39" s="107">
        <f>VLOOKUP($B39,PU!$B$3:$E$175,4,FALSE)</f>
        <v>2.16</v>
      </c>
      <c r="G39" s="224">
        <f t="shared" si="2"/>
        <v>172.8</v>
      </c>
      <c r="H39" s="15"/>
      <c r="I39" s="15"/>
      <c r="J39" s="15"/>
      <c r="K39" s="15"/>
      <c r="L39" s="15"/>
      <c r="M39" s="15"/>
      <c r="N39" s="15"/>
      <c r="O39" s="15"/>
    </row>
    <row r="40" spans="2:15" ht="96.6" outlineLevel="1" x14ac:dyDescent="0.3">
      <c r="B40" s="47" t="s">
        <v>153</v>
      </c>
      <c r="C40" s="21" t="str">
        <f>VLOOKUP($B40,PU!$B$3:$E$175,2,FALSE)</f>
        <v>ML</v>
      </c>
      <c r="D40" s="217" t="str">
        <f>VLOOKUP($B40,PU!$B$3:$E$175,3,FALSE)</f>
        <v>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v>
      </c>
      <c r="E40" s="260">
        <v>8</v>
      </c>
      <c r="F40" s="107">
        <f>VLOOKUP($B40,PU!$B$3:$E$175,4,FALSE)</f>
        <v>73.569999999999993</v>
      </c>
      <c r="G40" s="224">
        <f t="shared" ref="G40" si="3">ROUND($E40*F40,2)</f>
        <v>588.55999999999995</v>
      </c>
      <c r="H40" s="15"/>
      <c r="I40" s="15"/>
      <c r="J40" s="15"/>
      <c r="K40" s="15"/>
      <c r="L40" s="15"/>
      <c r="M40" s="15"/>
      <c r="N40" s="15"/>
      <c r="O40" s="15"/>
    </row>
    <row r="41" spans="2:15" ht="110.4" outlineLevel="1" x14ac:dyDescent="0.3">
      <c r="B41" s="47" t="s">
        <v>162</v>
      </c>
      <c r="C41" s="21" t="str">
        <f>VLOOKUP($B41,PU!$B$3:$E$175,2,FALSE)</f>
        <v>ML</v>
      </c>
      <c r="D41" s="217" t="str">
        <f>VLOOKUP($B41,PU!$B$3:$E$175,3,FALSE)</f>
        <v>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v>
      </c>
      <c r="E41" s="260">
        <v>2</v>
      </c>
      <c r="F41" s="107">
        <f>VLOOKUP($B41,PU!$B$3:$E$175,4,FALSE)</f>
        <v>134.16</v>
      </c>
      <c r="G41" s="224">
        <f t="shared" si="2"/>
        <v>268.32</v>
      </c>
      <c r="H41" s="15"/>
      <c r="I41" s="15"/>
      <c r="J41" s="15"/>
      <c r="K41" s="15"/>
      <c r="L41" s="15"/>
      <c r="M41" s="15"/>
      <c r="N41" s="15"/>
      <c r="O41" s="15"/>
    </row>
    <row r="42" spans="2:15" ht="27.6" outlineLevel="1" x14ac:dyDescent="0.3">
      <c r="B42" s="47" t="s">
        <v>241</v>
      </c>
      <c r="C42" s="21" t="str">
        <f>VLOOKUP($B42,PU!$B$3:$E$175,2,FALSE)</f>
        <v>UT</v>
      </c>
      <c r="D42" s="217" t="str">
        <f>VLOOKUP($B42,PU!$B$3:$E$175,3,FALSE)</f>
        <v>SUBMINISTRAMENT PLACA DE PRESA DE TERRA DE 500 x 500 x 3 mm I ACCESSORIS CONNEXIÓ.</v>
      </c>
      <c r="E42" s="260">
        <v>1</v>
      </c>
      <c r="F42" s="107">
        <f>VLOOKUP($B42,PU!$B$3:$E$175,4,FALSE)</f>
        <v>30.29</v>
      </c>
      <c r="G42" s="224">
        <f t="shared" si="2"/>
        <v>30.29</v>
      </c>
      <c r="H42" s="15"/>
      <c r="I42" s="15"/>
      <c r="J42" s="15"/>
      <c r="K42" s="15"/>
      <c r="L42" s="15"/>
      <c r="M42" s="15"/>
      <c r="N42" s="15"/>
      <c r="O42" s="15"/>
    </row>
    <row r="43" spans="2:15" ht="41.4" outlineLevel="1" x14ac:dyDescent="0.3">
      <c r="B43" s="47" t="s">
        <v>242</v>
      </c>
      <c r="C43" s="21" t="str">
        <f>VLOOKUP($B43,PU!$B$3:$E$175,2,FALSE)</f>
        <v>UT</v>
      </c>
      <c r="D43" s="217" t="str">
        <f>VLOOKUP($B43,PU!$B$3:$E$175,3,FALSE)</f>
        <v>INSTAL∙LACIÓ PLACA DE PRESA DE TERRA DE 500 x 500 x 3 mm I ACCESSORIS CONNEXIÓ, EN PERICÓ DE REGISTRE. INCLOSA OBRA CIVIL NECESSÀRIA.</v>
      </c>
      <c r="E43" s="260">
        <v>1</v>
      </c>
      <c r="F43" s="107">
        <f>VLOOKUP($B43,PU!$B$3:$E$175,4,FALSE)</f>
        <v>129.83000000000001</v>
      </c>
      <c r="G43" s="224">
        <f t="shared" si="2"/>
        <v>129.83000000000001</v>
      </c>
      <c r="H43" s="15"/>
      <c r="I43" s="15"/>
      <c r="J43" s="15"/>
      <c r="K43" s="15"/>
      <c r="L43" s="15"/>
      <c r="M43" s="15"/>
      <c r="N43" s="15"/>
      <c r="O43" s="15"/>
    </row>
    <row r="44" spans="2:15" outlineLevel="1" x14ac:dyDescent="0.3">
      <c r="B44" s="47" t="s">
        <v>244</v>
      </c>
      <c r="C44" s="21" t="str">
        <f>VLOOKUP($B44,PU!$B$3:$E$175,2,FALSE)</f>
        <v>UT</v>
      </c>
      <c r="D44" s="217" t="str">
        <f>VLOOKUP($B44,PU!$B$3:$E$175,3,FALSE)</f>
        <v>OBTURACIÓ DE TUBULAR AMB CABLES EXISTENTS.</v>
      </c>
      <c r="E44" s="260">
        <v>10</v>
      </c>
      <c r="F44" s="107">
        <f>VLOOKUP($B44,PU!$B$3:$E$175,4,FALSE)</f>
        <v>2.6</v>
      </c>
      <c r="G44" s="224">
        <f t="shared" si="2"/>
        <v>26</v>
      </c>
      <c r="H44" s="15"/>
      <c r="I44" s="15"/>
      <c r="J44" s="15"/>
      <c r="K44" s="15"/>
      <c r="L44" s="15"/>
      <c r="M44" s="15"/>
      <c r="N44" s="15"/>
      <c r="O44" s="15"/>
    </row>
    <row r="45" spans="2:15" ht="41.4" outlineLevel="1" x14ac:dyDescent="0.3">
      <c r="B45" s="47" t="s">
        <v>245</v>
      </c>
      <c r="C45" s="21" t="str">
        <f>VLOOKUP($B45,PU!$B$3:$E$175,2,FALSE)</f>
        <v>M3</v>
      </c>
      <c r="D45" s="217" t="str">
        <f>VLOOKUP($B45,PU!$B$3:$E$175,3,FALSE)</f>
        <v>DEMOLICIÓ DE FORMIGÓ AMB MARTELL TRENCADOR, INCLÒS TALL D'ARMADURES AMB SOPLET, RETIRADA I TRANSPORT DE RESIDUS A DEIXALLERIA. TOTALMENT EXECUTADA.</v>
      </c>
      <c r="E45" s="260">
        <v>1</v>
      </c>
      <c r="F45" s="107">
        <f>VLOOKUP($B45,PU!$B$3:$E$175,4,FALSE)</f>
        <v>109.06</v>
      </c>
      <c r="G45" s="224">
        <f t="shared" si="2"/>
        <v>109.06</v>
      </c>
      <c r="H45" s="15"/>
      <c r="I45" s="15"/>
      <c r="J45" s="15"/>
      <c r="K45" s="15"/>
      <c r="L45" s="15"/>
      <c r="M45" s="15"/>
      <c r="N45" s="15"/>
      <c r="O45" s="15"/>
    </row>
    <row r="46" spans="2:15" ht="69" outlineLevel="1" x14ac:dyDescent="0.3">
      <c r="B46" s="47" t="s">
        <v>171</v>
      </c>
      <c r="C46" s="21" t="str">
        <f>VLOOKUP($B46,PU!$B$3:$E$175,2,FALSE)</f>
        <v>UT</v>
      </c>
      <c r="D46" s="217" t="str">
        <f>VLOOKUP($B46,PU!$B$3:$E$175,3,FALSE)</f>
        <v>SENYALITZACIÓ OBRES, ZONES D'ABASSEGAMENT DE MATERIALS, MAQUINÀRIA, TALLS DE CARRIL I SIMILARS, NECESSARIS PER A L'EXECUCIÓ DE L'OBRA CIVIL A FER EN EL PUNT DE CONTROL. INCLOU TRAMITACIÓ PERMISOS I GESTIONS DAVANT ORGANISMES I ADMINISTRACIONS.</v>
      </c>
      <c r="E46" s="260">
        <v>1</v>
      </c>
      <c r="F46" s="107">
        <f>VLOOKUP($B46,PU!$B$3:$E$175,4,FALSE)</f>
        <v>389.49</v>
      </c>
      <c r="G46" s="224">
        <f t="shared" si="2"/>
        <v>389.49</v>
      </c>
      <c r="H46" s="15"/>
      <c r="I46" s="15"/>
      <c r="J46" s="15"/>
      <c r="K46" s="15"/>
      <c r="L46" s="15"/>
      <c r="M46" s="15"/>
      <c r="N46" s="15"/>
      <c r="O46" s="15"/>
    </row>
    <row r="47" spans="2:15" ht="15.6" outlineLevel="1" x14ac:dyDescent="0.3">
      <c r="B47" s="323" t="s">
        <v>207</v>
      </c>
      <c r="C47" s="323"/>
      <c r="D47" s="323"/>
      <c r="E47" s="323"/>
      <c r="F47" s="323"/>
      <c r="G47" s="261">
        <f>SUM(G33:G46)</f>
        <v>2406.7799999999997</v>
      </c>
      <c r="H47" s="22"/>
      <c r="I47" s="23"/>
      <c r="J47" s="24"/>
      <c r="K47" s="25"/>
    </row>
    <row r="48" spans="2:15" ht="15.6" outlineLevel="1" x14ac:dyDescent="0.3">
      <c r="B48" s="290"/>
      <c r="C48" s="290"/>
      <c r="D48" s="290"/>
      <c r="E48" s="290"/>
      <c r="F48" s="290"/>
      <c r="G48" s="290"/>
      <c r="H48" s="22"/>
      <c r="I48" s="23"/>
      <c r="J48" s="24"/>
      <c r="K48" s="25"/>
      <c r="L48" s="26"/>
    </row>
    <row r="49" spans="2:11" ht="15" customHeight="1" outlineLevel="1" x14ac:dyDescent="0.3">
      <c r="B49" s="324" t="str">
        <f>PU!B73</f>
        <v>INSTAL·LACIÓ ELÈCTRICA</v>
      </c>
      <c r="C49" s="325"/>
      <c r="D49" s="325"/>
      <c r="E49" s="325"/>
      <c r="F49" s="325"/>
      <c r="G49" s="325"/>
      <c r="H49" s="14"/>
      <c r="I49" s="27"/>
      <c r="J49" s="28"/>
      <c r="K49" s="14"/>
    </row>
    <row r="50" spans="2:11" ht="27.6" outlineLevel="1" x14ac:dyDescent="0.3">
      <c r="B50" s="29" t="s">
        <v>107</v>
      </c>
      <c r="C50" s="29" t="str">
        <f>VLOOKUP($B50,PU!$B$3:$E$175,2,FALSE)</f>
        <v>UT</v>
      </c>
      <c r="D50" s="242" t="str">
        <f>VLOOKUP($B50,PU!$B$3:$E$175,3,FALSE)</f>
        <v>TREBALLS PER A LA REALITZACIÓ DE L'ALIMENTACIÓ DEL PUNT DE CONTROL, D'ACORD AMB EL QUE INDICA EL PLEC.</v>
      </c>
      <c r="E50" s="260">
        <v>1</v>
      </c>
      <c r="F50" s="107">
        <f>VLOOKUP($B50,PU!$B$3:$E$175,4,FALSE)</f>
        <v>164.45</v>
      </c>
      <c r="G50" s="224">
        <f t="shared" ref="G50:G59" si="4">ROUND($E50*F50,2)</f>
        <v>164.45</v>
      </c>
      <c r="H50" s="15"/>
      <c r="I50" s="15"/>
      <c r="J50" s="15"/>
      <c r="K50" s="15"/>
    </row>
    <row r="51" spans="2:11" ht="69" customHeight="1" outlineLevel="1" x14ac:dyDescent="0.3">
      <c r="B51" s="29" t="s">
        <v>109</v>
      </c>
      <c r="C51" s="29" t="str">
        <f>VLOOKUP($B51,PU!$B$3:$E$175,2,FALSE)</f>
        <v>UT</v>
      </c>
      <c r="D51" s="242" t="str">
        <f>VLOOKUP($B51,PU!$B$3:$E$175,3,FALSE)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51" s="260">
        <v>1</v>
      </c>
      <c r="F51" s="107">
        <f>VLOOKUP($B51,PU!$B$3:$E$175,4,FALSE)</f>
        <v>257.93</v>
      </c>
      <c r="G51" s="224">
        <f t="shared" si="4"/>
        <v>257.93</v>
      </c>
      <c r="H51" s="15"/>
      <c r="I51" s="15"/>
      <c r="J51" s="15"/>
      <c r="K51" s="15"/>
    </row>
    <row r="52" spans="2:11" ht="27.6" outlineLevel="1" x14ac:dyDescent="0.3">
      <c r="B52" s="29" t="s">
        <v>110</v>
      </c>
      <c r="C52" s="29" t="str">
        <f>VLOOKUP($B52,PU!$B$3:$E$175,2,FALSE)</f>
        <v>UT</v>
      </c>
      <c r="D52" s="242" t="str">
        <f>VLOOKUP($B52,PU!$B$3:$E$175,3,FALSE)</f>
        <v xml:space="preserve">INSTAL·LACIÓ D'EQUIPAMENTS ESPECÍFICS PER LA DISTRIBUCIÓ D'ENERGIA DEL PUNT DE CONTROL. </v>
      </c>
      <c r="E52" s="260">
        <v>1</v>
      </c>
      <c r="F52" s="107">
        <f>VLOOKUP($B52,PU!$B$3:$E$175,4,FALSE)</f>
        <v>70.11</v>
      </c>
      <c r="G52" s="224">
        <f t="shared" si="4"/>
        <v>70.11</v>
      </c>
      <c r="H52" s="15"/>
      <c r="I52" s="15"/>
      <c r="J52" s="15"/>
      <c r="K52" s="15"/>
    </row>
    <row r="53" spans="2:11" ht="41.4" outlineLevel="1" x14ac:dyDescent="0.3">
      <c r="B53" s="29" t="s">
        <v>112</v>
      </c>
      <c r="C53" s="29" t="str">
        <f>VLOOKUP($B53,PU!$B$3:$E$175,2,FALSE)</f>
        <v>ML</v>
      </c>
      <c r="D53" s="242" t="str">
        <f>VLOOKUP($B53,PU!$B$3:$E$175,3,FALSE)</f>
        <v>SUBMINISTRAMENT DE CABLE DE CONDUCTOR DE COURE AMB AÏLLAMENT DE PLÀSTIC, DE SECCIÓ 1x6  mm2 PER PRESES DE TERRA.</v>
      </c>
      <c r="E53" s="260">
        <v>30</v>
      </c>
      <c r="F53" s="107">
        <f>VLOOKUP($B53,PU!$B$3:$E$175,4,FALSE)</f>
        <v>0.95</v>
      </c>
      <c r="G53" s="224">
        <f t="shared" si="4"/>
        <v>28.5</v>
      </c>
      <c r="H53" s="15"/>
      <c r="I53" s="15"/>
      <c r="J53" s="15"/>
      <c r="K53" s="15"/>
    </row>
    <row r="54" spans="2:11" ht="27.6" outlineLevel="1" x14ac:dyDescent="0.3">
      <c r="B54" s="29" t="s">
        <v>113</v>
      </c>
      <c r="C54" s="29" t="str">
        <f>VLOOKUP($B54,PU!$B$3:$E$175,2,FALSE)</f>
        <v>ML</v>
      </c>
      <c r="D54" s="242" t="str">
        <f>VLOOKUP($B54,PU!$B$3:$E$175,3,FALSE)</f>
        <v>INSTAL·LACIÓ DE CABLE DE CONDUCTOR DE COURE AMB AÏLLAMENT DE PLÀSTIC, DE SECCIÓ 1x6  mm2 PER PRESES DE TERRA.</v>
      </c>
      <c r="E54" s="260">
        <v>30</v>
      </c>
      <c r="F54" s="107">
        <f>VLOOKUP($B54,PU!$B$3:$E$175,4,FALSE)</f>
        <v>0.78</v>
      </c>
      <c r="G54" s="224">
        <f t="shared" si="4"/>
        <v>23.4</v>
      </c>
      <c r="H54" s="15"/>
      <c r="I54" s="15"/>
      <c r="J54" s="15"/>
      <c r="K54" s="15"/>
    </row>
    <row r="55" spans="2:11" ht="27.6" outlineLevel="1" x14ac:dyDescent="0.3">
      <c r="B55" s="29" t="s">
        <v>114</v>
      </c>
      <c r="C55" s="29" t="str">
        <f>VLOOKUP($B55,PU!$B$3:$E$175,2,FALSE)</f>
        <v>ML</v>
      </c>
      <c r="D55" s="242" t="str">
        <f>VLOOKUP($B55,PU!$B$3:$E$175,3,FALSE)</f>
        <v>SUBMINISTRAMENT DE CABLE DE CONDUCTOR DE COURE EPTAFILAR NU, DE SECCIÓ 1x35  mm2.</v>
      </c>
      <c r="E55" s="260">
        <v>5</v>
      </c>
      <c r="F55" s="107">
        <f>VLOOKUP($B55,PU!$B$3:$E$175,4,FALSE)</f>
        <v>3.89</v>
      </c>
      <c r="G55" s="224">
        <f t="shared" si="4"/>
        <v>19.45</v>
      </c>
      <c r="H55" s="15"/>
      <c r="I55" s="15"/>
      <c r="J55" s="15"/>
      <c r="K55" s="15"/>
    </row>
    <row r="56" spans="2:11" ht="27.6" outlineLevel="1" x14ac:dyDescent="0.3">
      <c r="B56" s="29" t="s">
        <v>115</v>
      </c>
      <c r="C56" s="29" t="str">
        <f>VLOOKUP($B56,PU!$B$3:$E$175,2,FALSE)</f>
        <v>ML</v>
      </c>
      <c r="D56" s="242" t="str">
        <f>VLOOKUP($B56,PU!$B$3:$E$175,3,FALSE)</f>
        <v>INSTAL·LACIÓ DE CABLE DE CONDUCTOR DE COURE EPTAFILAR NU, DE SECCIÓ 1x35  mm2.</v>
      </c>
      <c r="E56" s="260">
        <v>5</v>
      </c>
      <c r="F56" s="107">
        <f>VLOOKUP($B56,PU!$B$3:$E$175,4,FALSE)</f>
        <v>0.78</v>
      </c>
      <c r="G56" s="224">
        <f t="shared" si="4"/>
        <v>3.9</v>
      </c>
      <c r="H56" s="15"/>
      <c r="I56" s="15"/>
      <c r="J56" s="15"/>
      <c r="K56" s="15"/>
    </row>
    <row r="57" spans="2:11" ht="27.6" outlineLevel="1" x14ac:dyDescent="0.3">
      <c r="B57" s="29" t="s">
        <v>116</v>
      </c>
      <c r="C57" s="29" t="str">
        <f>VLOOKUP($B57,PU!$B$3:$E$175,2,FALSE)</f>
        <v>ML</v>
      </c>
      <c r="D57" s="242" t="str">
        <f>VLOOKUP($B57,PU!$B$3:$E$175,3,FALSE)</f>
        <v>SUBMINISTRAMENT DE CABLE CONDUCTOR DE COURE RV-K 0,6/1KV DE 3x6 mm2</v>
      </c>
      <c r="E57" s="260">
        <v>50</v>
      </c>
      <c r="F57" s="107">
        <f>VLOOKUP($B57,PU!$B$3:$E$175,4,FALSE)</f>
        <v>2.42</v>
      </c>
      <c r="G57" s="224">
        <f t="shared" si="4"/>
        <v>121</v>
      </c>
      <c r="H57" s="15"/>
      <c r="I57" s="15"/>
      <c r="J57" s="15"/>
      <c r="K57" s="15"/>
    </row>
    <row r="58" spans="2:11" ht="27.6" outlineLevel="1" x14ac:dyDescent="0.3">
      <c r="B58" s="29" t="s">
        <v>117</v>
      </c>
      <c r="C58" s="29" t="str">
        <f>VLOOKUP($B58,PU!$B$3:$E$175,2,FALSE)</f>
        <v>ML</v>
      </c>
      <c r="D58" s="242" t="str">
        <f>VLOOKUP($B58,PU!$B$3:$E$175,3,FALSE)</f>
        <v>INSTAL·LACIÓ DE CABLE CONDUCTOR DE COURE RV-K 0,6/1KV DE 3x6 mm2</v>
      </c>
      <c r="E58" s="260">
        <v>50</v>
      </c>
      <c r="F58" s="107">
        <f>VLOOKUP($B58,PU!$B$3:$E$175,4,FALSE)</f>
        <v>0.78</v>
      </c>
      <c r="G58" s="224">
        <f t="shared" ref="G58" si="5">ROUND($E58*F58,2)</f>
        <v>39</v>
      </c>
      <c r="H58" s="15"/>
      <c r="I58" s="15"/>
      <c r="J58" s="15"/>
      <c r="K58" s="15"/>
    </row>
    <row r="59" spans="2:11" ht="69" outlineLevel="1" x14ac:dyDescent="0.3">
      <c r="B59" s="29" t="s">
        <v>369</v>
      </c>
      <c r="C59" s="29" t="str">
        <f>VLOOKUP($B59,PU!$B$3:$E$175,2,FALSE)</f>
        <v>UT</v>
      </c>
      <c r="D59" s="242" t="str">
        <f>VLOOKUP($B59,PU!$B$3:$E$175,3,FALSE)</f>
        <v>MODIFICACIÓ DE LEGALITZACIÓ EXISTENT DE &lt;15KW PER AFEGIR UNA SORTIDA ADICIONAL PER ALIMENTAR UN ARMARI Y CÀMERES. INCLOU CÀLCULS DE CABLEJAT, RIYSIC, CIE I LA GESTIÓ PER LA FIRMA DE LA DECLARACIÓ RESPONSABLE I LA PRESENTACIÓ A INDUSTRIA.</v>
      </c>
      <c r="E59" s="260">
        <v>1</v>
      </c>
      <c r="F59" s="107">
        <f>VLOOKUP($B59,PU!$B$3:$E$175,4,FALSE)</f>
        <v>261.73</v>
      </c>
      <c r="G59" s="224">
        <f t="shared" si="4"/>
        <v>261.73</v>
      </c>
      <c r="H59" s="15"/>
      <c r="I59" s="15"/>
      <c r="J59" s="15"/>
      <c r="K59" s="15"/>
    </row>
    <row r="60" spans="2:11" ht="15.6" x14ac:dyDescent="0.3">
      <c r="B60" s="323" t="s">
        <v>208</v>
      </c>
      <c r="C60" s="323"/>
      <c r="D60" s="323"/>
      <c r="E60" s="323"/>
      <c r="F60" s="323"/>
      <c r="G60" s="261">
        <f>SUM(G50:G59)</f>
        <v>989.47</v>
      </c>
      <c r="H60" s="22"/>
      <c r="I60" s="23"/>
      <c r="J60" s="24"/>
      <c r="K60" s="25"/>
    </row>
    <row r="61" spans="2:11" ht="15" customHeight="1" x14ac:dyDescent="0.3">
      <c r="B61" s="291"/>
      <c r="C61" s="291"/>
      <c r="D61" s="291"/>
      <c r="E61" s="291"/>
      <c r="F61" s="291"/>
      <c r="G61" s="291"/>
      <c r="H61" s="22"/>
      <c r="I61" s="23"/>
      <c r="J61" s="24"/>
      <c r="K61" s="25"/>
    </row>
    <row r="62" spans="2:11" ht="15" customHeight="1" outlineLevel="1" x14ac:dyDescent="0.3">
      <c r="B62" s="324" t="str">
        <f>PU!B92</f>
        <v>SENYALITZACIÓ</v>
      </c>
      <c r="C62" s="325"/>
      <c r="D62" s="325"/>
      <c r="E62" s="325"/>
      <c r="F62" s="325"/>
      <c r="G62" s="325"/>
      <c r="H62" s="14"/>
      <c r="I62" s="27"/>
      <c r="J62" s="28"/>
      <c r="K62" s="14"/>
    </row>
    <row r="63" spans="2:11" ht="82.8" outlineLevel="1" x14ac:dyDescent="0.3">
      <c r="B63" s="29" t="s">
        <v>178</v>
      </c>
      <c r="C63" s="29" t="str">
        <f>VLOOKUP($B63,PU!$B$3:$E$175,2,FALSE)</f>
        <v>UT</v>
      </c>
      <c r="D63" s="242" t="str">
        <f>VLOOKUP($B63,PU!$B$3:$E$175,3,FALSE)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63" s="47">
        <v>1</v>
      </c>
      <c r="F63" s="107">
        <f>VLOOKUP($B63,PU!$B$3:$E$175,4,FALSE)</f>
        <v>90.42</v>
      </c>
      <c r="G63" s="224">
        <f t="shared" ref="G63:G65" si="6">ROUND($E63*F63,2)</f>
        <v>90.42</v>
      </c>
      <c r="H63" s="15"/>
      <c r="I63" s="15"/>
      <c r="J63" s="15"/>
      <c r="K63" s="15"/>
    </row>
    <row r="64" spans="2:11" ht="82.8" x14ac:dyDescent="0.3">
      <c r="B64" s="29" t="s">
        <v>181</v>
      </c>
      <c r="C64" s="29" t="str">
        <f>VLOOKUP($B64,PU!$B$3:$E$175,2,FALSE)</f>
        <v>UT</v>
      </c>
      <c r="D64" s="242" t="str">
        <f>VLOOKUP($B64,PU!$B$3:$E$175,3,FALSE)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64" s="47">
        <v>1</v>
      </c>
      <c r="F64" s="107">
        <f>VLOOKUP($B64,PU!$B$3:$E$175,4,FALSE)</f>
        <v>107.23</v>
      </c>
      <c r="G64" s="224">
        <f t="shared" si="6"/>
        <v>107.23</v>
      </c>
      <c r="H64" s="15"/>
      <c r="I64" s="15"/>
      <c r="J64" s="15"/>
      <c r="K64" s="15"/>
    </row>
    <row r="65" spans="2:11" x14ac:dyDescent="0.3">
      <c r="B65" s="29" t="s">
        <v>184</v>
      </c>
      <c r="C65" s="29" t="str">
        <f>VLOOKUP($B65,PU!$B$3:$E$175,2,FALSE)</f>
        <v>UT</v>
      </c>
      <c r="D65" s="262" t="str">
        <f>VLOOKUP($B65,PU!$B$3:$E$175,3,FALSE)</f>
        <v>INSTAL·LACIÓ DE SENYAL VERTICAL.</v>
      </c>
      <c r="E65" s="47">
        <v>2</v>
      </c>
      <c r="F65" s="107">
        <f>VLOOKUP($B65,PU!$B$3:$E$175,4,FALSE)</f>
        <v>38.950000000000003</v>
      </c>
      <c r="G65" s="224">
        <f t="shared" si="6"/>
        <v>77.900000000000006</v>
      </c>
      <c r="H65" s="15"/>
      <c r="I65" s="15"/>
      <c r="J65" s="15"/>
      <c r="K65" s="15"/>
    </row>
    <row r="66" spans="2:11" ht="15.6" outlineLevel="1" x14ac:dyDescent="0.3">
      <c r="B66" s="323" t="s">
        <v>209</v>
      </c>
      <c r="C66" s="323"/>
      <c r="D66" s="323"/>
      <c r="E66" s="323"/>
      <c r="F66" s="323"/>
      <c r="G66" s="261">
        <f>SUM(G63:G65)</f>
        <v>275.55</v>
      </c>
      <c r="H66" s="22"/>
      <c r="I66" s="23"/>
      <c r="J66" s="24"/>
      <c r="K66" s="25"/>
    </row>
    <row r="67" spans="2:11" ht="15" customHeight="1" outlineLevel="1" x14ac:dyDescent="0.3">
      <c r="B67" s="291"/>
      <c r="C67" s="291"/>
      <c r="D67" s="291"/>
      <c r="E67" s="291"/>
      <c r="F67" s="291"/>
      <c r="G67" s="291"/>
      <c r="H67" s="22"/>
      <c r="I67" s="23"/>
      <c r="J67" s="24"/>
      <c r="K67" s="25"/>
    </row>
    <row r="68" spans="2:11" ht="15" customHeight="1" outlineLevel="1" x14ac:dyDescent="0.3">
      <c r="B68" s="324" t="str">
        <f>PU!B105</f>
        <v>COMUNICACIONS</v>
      </c>
      <c r="C68" s="325"/>
      <c r="D68" s="325"/>
      <c r="E68" s="325"/>
      <c r="F68" s="325"/>
      <c r="G68" s="325"/>
      <c r="H68" s="14"/>
      <c r="I68" s="27"/>
      <c r="J68" s="28"/>
      <c r="K68" s="14"/>
    </row>
    <row r="69" spans="2:11" ht="41.4" outlineLevel="1" x14ac:dyDescent="0.3">
      <c r="B69" s="29" t="s">
        <v>74</v>
      </c>
      <c r="C69" s="29" t="str">
        <f>VLOOKUP($B69,PU!$B$3:$E$175,2,FALSE)</f>
        <v>ML</v>
      </c>
      <c r="D69" s="242" t="str">
        <f>VLOOKUP($B69,PU!$B$3:$E$175,3,FALSE)</f>
        <v>SUBMINISTRAMENT I INSTAL∙LACIÓ DE CABLE DE 24 FO MONOMODE B1.1, SEGONS EN 186000. ARMAT. AMB PROTECCIÓ D'ARAMIDA, ARMADURA METÀL∙LICA I COBERTA EXTERIOR DE POLIETILÈ.</v>
      </c>
      <c r="E69" s="260">
        <v>180</v>
      </c>
      <c r="F69" s="107">
        <f>VLOOKUP($B69,PU!$B$3:$E$175,4,FALSE)</f>
        <v>2.74</v>
      </c>
      <c r="G69" s="224">
        <f t="shared" ref="G69:G72" si="7">ROUND($E69*F69,2)</f>
        <v>493.2</v>
      </c>
      <c r="H69" s="15"/>
      <c r="I69" s="15"/>
      <c r="J69" s="15"/>
      <c r="K69" s="15"/>
    </row>
    <row r="70" spans="2:11" ht="41.4" outlineLevel="1" x14ac:dyDescent="0.3">
      <c r="B70" s="29" t="s">
        <v>77</v>
      </c>
      <c r="C70" s="29" t="str">
        <f>VLOOKUP($B70,PU!$B$3:$E$175,2,FALSE)</f>
        <v>UT</v>
      </c>
      <c r="D70" s="242" t="str">
        <f>VLOOKUP($B70,PU!$B$3:$E$175,3,FALSE)</f>
        <v>SUBMINISTRAMENT I INSTAL·LACIÓ DE FUETÓ DE FO MONOMODE FINS A 2 m, INCLÚS CONNECTORS. SEGONS ESPECIFICACIONS AJUNTAMENT.</v>
      </c>
      <c r="E70" s="260">
        <v>2</v>
      </c>
      <c r="F70" s="107">
        <f>VLOOKUP($B70,PU!$B$3:$E$175,4,FALSE)</f>
        <v>19.04</v>
      </c>
      <c r="G70" s="224">
        <f t="shared" si="7"/>
        <v>38.08</v>
      </c>
      <c r="H70" s="15"/>
      <c r="I70" s="15"/>
      <c r="J70" s="15"/>
      <c r="K70" s="15"/>
    </row>
    <row r="71" spans="2:11" ht="27.6" outlineLevel="1" x14ac:dyDescent="0.3">
      <c r="B71" s="29" t="s">
        <v>84</v>
      </c>
      <c r="C71" s="29" t="str">
        <f>VLOOKUP($B71,PU!$B$3:$E$175,2,FALSE)</f>
        <v>UT</v>
      </c>
      <c r="D71" s="242" t="str">
        <f>VLOOKUP($B71,PU!$B$3:$E$175,3,FALSE)</f>
        <v>SUBMINISTRAMENT I INSTAL·LACIÓ DE CAIXA REPARTIDORA ÒPTICA OTB-24. SEGONS ESPECIFICACIONS AJUNTAMENT.</v>
      </c>
      <c r="E71" s="260">
        <v>1</v>
      </c>
      <c r="F71" s="107">
        <f>VLOOKUP($B71,PU!$B$3:$E$175,4,FALSE)</f>
        <v>302.94</v>
      </c>
      <c r="G71" s="224">
        <f t="shared" si="7"/>
        <v>302.94</v>
      </c>
      <c r="H71" s="15"/>
      <c r="I71" s="15"/>
      <c r="J71" s="15"/>
      <c r="K71" s="15"/>
    </row>
    <row r="72" spans="2:11" ht="55.2" outlineLevel="1" x14ac:dyDescent="0.3">
      <c r="B72" s="29" t="s">
        <v>87</v>
      </c>
      <c r="C72" s="29" t="str">
        <f>VLOOKUP($B72,PU!$B$3:$E$175,2,FALSE)</f>
        <v>UT</v>
      </c>
      <c r="D72" s="242" t="str">
        <f>VLOOKUP($B72,PU!$B$3:$E$175,3,FALSE)</f>
        <v>FUSIÓ EN RECTE DE 1 FO MONOMODE. INCLOU PIG·TAIL, CONNECTORS I ADAPTADORS, AIXÍ  COM LES MESURES DE RETROESPARCIMENT I POTÈNCIA. SEGONS ESPECIFICACIONS AJUTAMENT.</v>
      </c>
      <c r="E72" s="260">
        <v>4</v>
      </c>
      <c r="F72" s="107">
        <f>VLOOKUP($B72,PU!$B$3:$E$175,4,FALSE)</f>
        <v>56.26</v>
      </c>
      <c r="G72" s="224">
        <f t="shared" si="7"/>
        <v>225.04</v>
      </c>
      <c r="H72" s="15"/>
      <c r="I72" s="15"/>
      <c r="J72" s="15"/>
      <c r="K72" s="15"/>
    </row>
    <row r="73" spans="2:11" ht="82.8" outlineLevel="1" x14ac:dyDescent="0.3">
      <c r="B73" s="29" t="s">
        <v>91</v>
      </c>
      <c r="C73" s="29" t="str">
        <f>VLOOKUP($B73,PU!$B$3:$E$175,2,FALSE)</f>
        <v>UD</v>
      </c>
      <c r="D73" s="242" t="str">
        <f>VLOOKUP($B73,PU!$B$3:$E$175,3,FALSE)</f>
        <v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v>
      </c>
      <c r="E73" s="260">
        <v>1</v>
      </c>
      <c r="F73" s="107">
        <f>VLOOKUP($B73,PU!$B$3:$E$175,4,FALSE)</f>
        <v>999.71</v>
      </c>
      <c r="G73" s="224">
        <f t="shared" ref="G73:G76" si="8">ROUND($E73*F73,2)</f>
        <v>999.71</v>
      </c>
      <c r="H73" s="15"/>
      <c r="I73" s="15"/>
      <c r="J73" s="15"/>
      <c r="K73" s="15"/>
    </row>
    <row r="74" spans="2:11" ht="27.6" outlineLevel="1" x14ac:dyDescent="0.3">
      <c r="B74" s="29" t="s">
        <v>93</v>
      </c>
      <c r="C74" s="29" t="str">
        <f>VLOOKUP($B74,PU!$B$3:$E$175,2,FALSE)</f>
        <v>UD</v>
      </c>
      <c r="D74" s="242" t="str">
        <f>VLOOKUP($B74,PU!$B$3:$E$175,3,FALSE)</f>
        <v>INSTAL·LACIÓ DE SWITCH DE COMUNICACIONS EN ARMARI DE CARRER, HOMOLOGAT PER L'AJUNTAMENT DE BARCELONA - IMI.</v>
      </c>
      <c r="E74" s="260">
        <v>1</v>
      </c>
      <c r="F74" s="107">
        <f>VLOOKUP($B74,PU!$B$3:$E$175,4,FALSE)</f>
        <v>64.92</v>
      </c>
      <c r="G74" s="224">
        <f t="shared" si="8"/>
        <v>64.92</v>
      </c>
      <c r="H74" s="15"/>
      <c r="I74" s="15"/>
      <c r="J74" s="15"/>
      <c r="K74" s="15"/>
    </row>
    <row r="75" spans="2:11" ht="82.8" outlineLevel="1" x14ac:dyDescent="0.3">
      <c r="B75" s="29" t="s">
        <v>104</v>
      </c>
      <c r="C75" s="29" t="str">
        <f>VLOOKUP($B75,PU!$B$3:$E$175,2,FALSE)</f>
        <v>UT</v>
      </c>
      <c r="D75" s="242" t="str">
        <f>VLOOKUP($B75,PU!$B$3:$E$175,3,FALSE)</f>
        <v>SUBMINISTRAMENT l INSTAL·LACIÓ DE CANVIADOR DE MEDI TIPUS SFP (FIBRA OPTICA MONOMODE). CONVERTIDOR DE  MEDI NECESSARI PER TRANSFORMAR LA SENYAL OPTICA A ELECTRICA FO/ ETHERNET/ 422/ 485/ 422, MODEL RAISECOM L2 DIN·RAIL S1503i-AC O EQUIVALENT, INCLOS EL SFP BIFIBRA LC/PC, AMB 1 PORT 100/1000M BASE-X SFP + 2 PORTS 10/100/1000M BX</v>
      </c>
      <c r="E75" s="260">
        <v>1</v>
      </c>
      <c r="F75" s="107">
        <f>VLOOKUP($B75,PU!$B$3:$E$175,4,FALSE)</f>
        <v>478.64</v>
      </c>
      <c r="G75" s="224">
        <f t="shared" ref="G75" si="9">ROUND($E75*F75,2)</f>
        <v>478.64</v>
      </c>
      <c r="H75" s="15"/>
      <c r="I75" s="15"/>
      <c r="J75" s="15"/>
      <c r="K75" s="15"/>
    </row>
    <row r="76" spans="2:11" ht="41.4" outlineLevel="1" x14ac:dyDescent="0.3">
      <c r="B76" s="29" t="s">
        <v>296</v>
      </c>
      <c r="C76" s="29" t="str">
        <f>VLOOKUP($B76,PU!$B$3:$E$175,2,FALSE)</f>
        <v>PAJ</v>
      </c>
      <c r="D76" s="242" t="str">
        <f>VLOOKUP($B76,PU!$B$3:$E$175,3,FALSE)</f>
        <v xml:space="preserve">TREBALLS CELLNEX PDC-08 ANTIC SANT JOAN, INCLOU CONNEXIÓ I INTEGRACIÓ A LA XARXA ACTIVA, TREBALLS DE FO I TREBALLS D'ENGINYERIA, DESPLEGAMENT, DOCUMENTACIÓ I PRL. </v>
      </c>
      <c r="E76" s="260">
        <v>1</v>
      </c>
      <c r="F76" s="107">
        <f>VLOOKUP($B76,PU!$B$3:$E$175,4,FALSE)</f>
        <v>3579.98</v>
      </c>
      <c r="G76" s="224">
        <f t="shared" si="8"/>
        <v>3579.98</v>
      </c>
      <c r="H76" s="15"/>
      <c r="I76" s="15"/>
      <c r="J76" s="15"/>
      <c r="K76" s="30"/>
    </row>
    <row r="77" spans="2:11" ht="16.2" outlineLevel="1" thickBot="1" x14ac:dyDescent="0.35">
      <c r="B77" s="326" t="s">
        <v>210</v>
      </c>
      <c r="C77" s="326"/>
      <c r="D77" s="326"/>
      <c r="E77" s="326"/>
      <c r="F77" s="300"/>
      <c r="G77" s="251">
        <f>SUM(G69:G76)</f>
        <v>6182.51</v>
      </c>
      <c r="H77" s="22"/>
      <c r="I77" s="23"/>
      <c r="J77" s="24"/>
      <c r="K77" s="25"/>
    </row>
    <row r="78" spans="2:11" ht="15.6" outlineLevel="1" x14ac:dyDescent="0.3">
      <c r="B78" s="327" t="s">
        <v>211</v>
      </c>
      <c r="C78" s="327"/>
      <c r="D78" s="327"/>
      <c r="E78" s="327"/>
      <c r="F78" s="328"/>
      <c r="G78" s="263">
        <f>G30+G47+G60+G66+G77</f>
        <v>21892.510000000002</v>
      </c>
      <c r="H78" s="14"/>
      <c r="I78" s="31"/>
      <c r="J78" s="28"/>
      <c r="K78" s="14"/>
    </row>
    <row r="79" spans="2:11" outlineLevel="1" x14ac:dyDescent="0.3">
      <c r="B79" s="292"/>
      <c r="C79" s="292"/>
      <c r="D79" s="292"/>
      <c r="E79" s="292"/>
      <c r="F79" s="292"/>
      <c r="G79" s="292"/>
      <c r="H79" s="15"/>
      <c r="I79" s="15"/>
      <c r="J79" s="15"/>
      <c r="K79" s="15"/>
    </row>
    <row r="80" spans="2:11" ht="14.4" outlineLevel="1" thickBot="1" x14ac:dyDescent="0.35">
      <c r="B80" s="292"/>
      <c r="C80" s="292"/>
      <c r="D80" s="292"/>
      <c r="E80" s="292"/>
      <c r="F80" s="292"/>
      <c r="G80" s="292"/>
      <c r="H80" s="15"/>
      <c r="I80" s="15"/>
      <c r="J80" s="15"/>
      <c r="K80" s="15"/>
    </row>
    <row r="81" spans="2:12" ht="15.45" customHeight="1" thickBot="1" x14ac:dyDescent="0.35">
      <c r="B81" s="292"/>
      <c r="C81" s="293"/>
      <c r="D81" s="304" t="s">
        <v>201</v>
      </c>
      <c r="E81" s="305"/>
      <c r="F81" s="305"/>
      <c r="G81" s="306"/>
      <c r="H81" s="15"/>
      <c r="I81" s="15"/>
      <c r="J81" s="15"/>
      <c r="K81" s="15"/>
    </row>
    <row r="82" spans="2:12" ht="14.4" customHeight="1" x14ac:dyDescent="0.3">
      <c r="B82" s="292"/>
      <c r="C82" s="293"/>
      <c r="D82" s="294" t="str">
        <f>B6</f>
        <v>EQUIPAMENT PUNT DE CONTROL</v>
      </c>
      <c r="E82" s="295"/>
      <c r="F82" s="295"/>
      <c r="G82" s="112">
        <f>G30</f>
        <v>12038.200000000003</v>
      </c>
      <c r="H82" s="15"/>
      <c r="I82" s="15"/>
      <c r="J82" s="15"/>
      <c r="K82" s="15"/>
    </row>
    <row r="83" spans="2:12" ht="14.4" customHeight="1" outlineLevel="1" x14ac:dyDescent="0.3">
      <c r="B83" s="292"/>
      <c r="C83" s="293"/>
      <c r="D83" s="296" t="str">
        <f>B32</f>
        <v>OBRA CIVIL</v>
      </c>
      <c r="E83" s="297"/>
      <c r="F83" s="297"/>
      <c r="G83" s="114">
        <f>G47</f>
        <v>2406.7799999999997</v>
      </c>
      <c r="H83" s="15"/>
      <c r="I83" s="15"/>
      <c r="J83" s="15"/>
      <c r="K83" s="15"/>
    </row>
    <row r="84" spans="2:12" ht="14.4" customHeight="1" outlineLevel="1" x14ac:dyDescent="0.3">
      <c r="B84" s="292"/>
      <c r="C84" s="293"/>
      <c r="D84" s="298" t="str">
        <f>B49</f>
        <v>INSTAL·LACIÓ ELÈCTRICA</v>
      </c>
      <c r="E84" s="299"/>
      <c r="F84" s="299"/>
      <c r="G84" s="116">
        <f>G60</f>
        <v>989.47</v>
      </c>
      <c r="H84" s="15"/>
      <c r="I84" s="15"/>
      <c r="J84" s="15"/>
      <c r="K84" s="15"/>
    </row>
    <row r="85" spans="2:12" ht="14.4" customHeight="1" outlineLevel="1" x14ac:dyDescent="0.3">
      <c r="B85" s="292"/>
      <c r="C85" s="293"/>
      <c r="D85" s="296" t="str">
        <f>B62</f>
        <v>SENYALITZACIÓ</v>
      </c>
      <c r="E85" s="297"/>
      <c r="F85" s="297"/>
      <c r="G85" s="114">
        <f>G66</f>
        <v>275.55</v>
      </c>
      <c r="H85" s="15"/>
      <c r="I85" s="15"/>
      <c r="J85" s="15"/>
      <c r="K85" s="15"/>
    </row>
    <row r="86" spans="2:12" ht="15" customHeight="1" outlineLevel="1" thickBot="1" x14ac:dyDescent="0.35">
      <c r="B86" s="292"/>
      <c r="C86" s="293"/>
      <c r="D86" s="298" t="str">
        <f>B68</f>
        <v>COMUNICACIONS</v>
      </c>
      <c r="E86" s="299"/>
      <c r="F86" s="299"/>
      <c r="G86" s="118">
        <f>G77</f>
        <v>6182.51</v>
      </c>
      <c r="H86" s="15"/>
      <c r="I86" s="15"/>
      <c r="J86" s="15"/>
      <c r="K86" s="15"/>
    </row>
    <row r="87" spans="2:12" ht="16.8" outlineLevel="1" thickTop="1" thickBot="1" x14ac:dyDescent="0.35">
      <c r="B87" s="292"/>
      <c r="C87" s="293"/>
      <c r="D87" s="287" t="s">
        <v>196</v>
      </c>
      <c r="E87" s="288"/>
      <c r="F87" s="288"/>
      <c r="G87" s="120">
        <f>SUM(G82:G86)</f>
        <v>21892.510000000002</v>
      </c>
      <c r="H87" s="22"/>
      <c r="I87" s="23"/>
      <c r="J87" s="24"/>
      <c r="K87" s="25"/>
      <c r="L87" s="26"/>
    </row>
    <row r="88" spans="2:12" outlineLevel="1" x14ac:dyDescent="0.3">
      <c r="E88" s="33"/>
      <c r="H88" s="14"/>
      <c r="I88" s="31"/>
      <c r="J88" s="28"/>
      <c r="K88" s="14"/>
    </row>
    <row r="89" spans="2:12" outlineLevel="1" x14ac:dyDescent="0.3">
      <c r="E89" s="33"/>
    </row>
    <row r="90" spans="2:12" outlineLevel="1" x14ac:dyDescent="0.3">
      <c r="E90" s="33"/>
    </row>
    <row r="91" spans="2:12" outlineLevel="1" x14ac:dyDescent="0.3">
      <c r="E91" s="33"/>
    </row>
    <row r="92" spans="2:12" ht="15.75" customHeight="1" x14ac:dyDescent="0.3">
      <c r="E92" s="33"/>
    </row>
    <row r="93" spans="2:12" ht="18" customHeight="1" x14ac:dyDescent="0.3">
      <c r="E93" s="33"/>
    </row>
    <row r="94" spans="2:12" x14ac:dyDescent="0.3">
      <c r="E94" s="33"/>
    </row>
    <row r="95" spans="2:12" x14ac:dyDescent="0.3">
      <c r="E95" s="33"/>
      <c r="K95" s="34"/>
      <c r="L95" s="34"/>
    </row>
    <row r="96" spans="2:12" x14ac:dyDescent="0.3">
      <c r="E96" s="33"/>
      <c r="K96" s="34"/>
      <c r="L96" s="34"/>
    </row>
    <row r="97" spans="5:12" x14ac:dyDescent="0.3">
      <c r="E97" s="33"/>
      <c r="K97" s="34"/>
      <c r="L97" s="34"/>
    </row>
    <row r="98" spans="5:12" x14ac:dyDescent="0.3">
      <c r="E98" s="33"/>
      <c r="K98" s="34"/>
      <c r="L98" s="34"/>
    </row>
    <row r="99" spans="5:12" x14ac:dyDescent="0.3">
      <c r="E99" s="33"/>
      <c r="K99" s="34"/>
      <c r="L99" s="34"/>
    </row>
    <row r="100" spans="5:12" x14ac:dyDescent="0.3">
      <c r="E100" s="33"/>
      <c r="K100" s="34"/>
      <c r="L100" s="34"/>
    </row>
    <row r="101" spans="5:12" x14ac:dyDescent="0.3">
      <c r="E101" s="33"/>
      <c r="K101" s="34"/>
      <c r="L101" s="34"/>
    </row>
    <row r="102" spans="5:12" x14ac:dyDescent="0.3">
      <c r="E102" s="33"/>
      <c r="K102" s="34"/>
      <c r="L102" s="34"/>
    </row>
    <row r="103" spans="5:12" x14ac:dyDescent="0.3">
      <c r="E103" s="33"/>
      <c r="K103" s="34"/>
      <c r="L103" s="34"/>
    </row>
    <row r="104" spans="5:12" x14ac:dyDescent="0.3">
      <c r="E104" s="33"/>
      <c r="K104" s="34"/>
      <c r="L104" s="34"/>
    </row>
    <row r="105" spans="5:12" x14ac:dyDescent="0.3">
      <c r="E105" s="33"/>
      <c r="K105" s="34"/>
      <c r="L105" s="34"/>
    </row>
    <row r="106" spans="5:12" x14ac:dyDescent="0.3">
      <c r="E106" s="33"/>
      <c r="K106" s="34"/>
      <c r="L106" s="34"/>
    </row>
    <row r="107" spans="5:12" x14ac:dyDescent="0.3">
      <c r="E107" s="33"/>
      <c r="K107" s="34"/>
      <c r="L107" s="34"/>
    </row>
    <row r="108" spans="5:12" x14ac:dyDescent="0.3">
      <c r="E108" s="33"/>
      <c r="K108" s="34"/>
      <c r="L108" s="34"/>
    </row>
    <row r="109" spans="5:12" x14ac:dyDescent="0.3">
      <c r="E109" s="33"/>
      <c r="K109" s="34"/>
      <c r="L109" s="34"/>
    </row>
    <row r="110" spans="5:12" x14ac:dyDescent="0.3">
      <c r="E110" s="33"/>
      <c r="K110" s="34"/>
      <c r="L110" s="34"/>
    </row>
    <row r="111" spans="5:12" x14ac:dyDescent="0.3">
      <c r="E111" s="33"/>
      <c r="K111" s="34"/>
      <c r="L111" s="34"/>
    </row>
    <row r="112" spans="5:12" x14ac:dyDescent="0.3">
      <c r="E112" s="33"/>
      <c r="K112" s="34"/>
      <c r="L112" s="34"/>
    </row>
    <row r="113" spans="5:12" x14ac:dyDescent="0.3">
      <c r="E113" s="33"/>
      <c r="K113" s="34"/>
      <c r="L113" s="34"/>
    </row>
    <row r="114" spans="5:12" x14ac:dyDescent="0.3">
      <c r="E114" s="33"/>
      <c r="K114" s="34"/>
      <c r="L114" s="34"/>
    </row>
    <row r="115" spans="5:12" x14ac:dyDescent="0.3">
      <c r="E115" s="33"/>
      <c r="K115" s="34"/>
      <c r="L115" s="34"/>
    </row>
    <row r="116" spans="5:12" x14ac:dyDescent="0.3">
      <c r="E116" s="33"/>
      <c r="K116" s="34"/>
      <c r="L116" s="34"/>
    </row>
    <row r="117" spans="5:12" x14ac:dyDescent="0.3">
      <c r="E117" s="33"/>
      <c r="K117" s="34"/>
      <c r="L117" s="34"/>
    </row>
    <row r="118" spans="5:12" x14ac:dyDescent="0.3">
      <c r="E118" s="33"/>
      <c r="K118" s="34"/>
      <c r="L118" s="34"/>
    </row>
    <row r="119" spans="5:12" x14ac:dyDescent="0.3">
      <c r="E119" s="33"/>
      <c r="K119" s="34"/>
      <c r="L119" s="34"/>
    </row>
    <row r="120" spans="5:12" x14ac:dyDescent="0.3">
      <c r="E120" s="33"/>
      <c r="K120" s="34"/>
      <c r="L120" s="34"/>
    </row>
    <row r="121" spans="5:12" x14ac:dyDescent="0.3">
      <c r="E121" s="33"/>
      <c r="K121" s="34"/>
      <c r="L121" s="34"/>
    </row>
    <row r="122" spans="5:12" x14ac:dyDescent="0.3">
      <c r="E122" s="33"/>
      <c r="K122" s="34"/>
      <c r="L122" s="34"/>
    </row>
    <row r="123" spans="5:12" x14ac:dyDescent="0.3">
      <c r="E123" s="33"/>
      <c r="K123" s="34"/>
      <c r="L123" s="34"/>
    </row>
    <row r="124" spans="5:12" x14ac:dyDescent="0.3">
      <c r="E124" s="33"/>
      <c r="K124" s="34"/>
      <c r="L124" s="34"/>
    </row>
    <row r="125" spans="5:12" x14ac:dyDescent="0.3">
      <c r="E125" s="33"/>
      <c r="K125" s="34"/>
      <c r="L125" s="34"/>
    </row>
    <row r="126" spans="5:12" x14ac:dyDescent="0.3">
      <c r="E126" s="33"/>
      <c r="K126" s="34"/>
      <c r="L126" s="34"/>
    </row>
    <row r="127" spans="5:12" x14ac:dyDescent="0.3">
      <c r="E127" s="33"/>
      <c r="K127" s="34"/>
      <c r="L127" s="34"/>
    </row>
    <row r="128" spans="5:12" x14ac:dyDescent="0.3">
      <c r="E128" s="33"/>
      <c r="K128" s="34"/>
      <c r="L128" s="34"/>
    </row>
    <row r="129" spans="5:12" x14ac:dyDescent="0.3">
      <c r="E129" s="33"/>
      <c r="K129" s="34"/>
      <c r="L129" s="34"/>
    </row>
    <row r="130" spans="5:12" x14ac:dyDescent="0.3">
      <c r="E130" s="33"/>
      <c r="K130" s="34"/>
      <c r="L130" s="34"/>
    </row>
    <row r="131" spans="5:12" x14ac:dyDescent="0.3">
      <c r="E131" s="33"/>
      <c r="K131" s="34"/>
      <c r="L131" s="34"/>
    </row>
    <row r="132" spans="5:12" x14ac:dyDescent="0.3">
      <c r="E132" s="33"/>
      <c r="K132" s="34"/>
      <c r="L132" s="34"/>
    </row>
    <row r="133" spans="5:12" x14ac:dyDescent="0.3">
      <c r="E133" s="33"/>
      <c r="K133" s="34"/>
      <c r="L133" s="34"/>
    </row>
    <row r="134" spans="5:12" x14ac:dyDescent="0.3">
      <c r="E134" s="33"/>
      <c r="K134" s="34"/>
      <c r="L134" s="34"/>
    </row>
    <row r="135" spans="5:12" x14ac:dyDescent="0.3">
      <c r="E135" s="33"/>
      <c r="K135" s="34"/>
      <c r="L135" s="34"/>
    </row>
    <row r="136" spans="5:12" x14ac:dyDescent="0.3">
      <c r="E136" s="33"/>
      <c r="K136" s="34"/>
      <c r="L136" s="34"/>
    </row>
    <row r="137" spans="5:12" x14ac:dyDescent="0.3">
      <c r="E137" s="33"/>
      <c r="K137" s="34"/>
      <c r="L137" s="34"/>
    </row>
    <row r="138" spans="5:12" x14ac:dyDescent="0.3">
      <c r="E138" s="33"/>
      <c r="K138" s="34"/>
      <c r="L138" s="34"/>
    </row>
    <row r="139" spans="5:12" x14ac:dyDescent="0.3">
      <c r="E139" s="33"/>
      <c r="K139" s="34"/>
      <c r="L139" s="34"/>
    </row>
    <row r="140" spans="5:12" x14ac:dyDescent="0.3">
      <c r="E140" s="33"/>
      <c r="K140" s="34"/>
      <c r="L140" s="34"/>
    </row>
    <row r="141" spans="5:12" x14ac:dyDescent="0.3">
      <c r="E141" s="33"/>
      <c r="K141" s="34"/>
      <c r="L141" s="34"/>
    </row>
    <row r="142" spans="5:12" x14ac:dyDescent="0.3">
      <c r="E142" s="33"/>
      <c r="K142" s="34"/>
      <c r="L142" s="34"/>
    </row>
    <row r="143" spans="5:12" x14ac:dyDescent="0.3">
      <c r="E143" s="33"/>
      <c r="K143" s="34"/>
      <c r="L143" s="34"/>
    </row>
    <row r="144" spans="5:12" x14ac:dyDescent="0.3">
      <c r="E144" s="33"/>
      <c r="K144" s="34"/>
      <c r="L144" s="34"/>
    </row>
    <row r="145" spans="5:12" x14ac:dyDescent="0.3">
      <c r="E145" s="33"/>
      <c r="K145" s="34"/>
      <c r="L145" s="34"/>
    </row>
    <row r="146" spans="5:12" x14ac:dyDescent="0.3">
      <c r="E146" s="33"/>
      <c r="K146" s="34"/>
      <c r="L146" s="34"/>
    </row>
    <row r="147" spans="5:12" x14ac:dyDescent="0.3">
      <c r="E147" s="33"/>
      <c r="K147" s="34"/>
      <c r="L147" s="34"/>
    </row>
    <row r="148" spans="5:12" x14ac:dyDescent="0.3">
      <c r="E148" s="33"/>
      <c r="K148" s="34"/>
      <c r="L148" s="34"/>
    </row>
    <row r="149" spans="5:12" x14ac:dyDescent="0.3">
      <c r="E149" s="33"/>
      <c r="K149" s="34"/>
      <c r="L149" s="34"/>
    </row>
    <row r="150" spans="5:12" x14ac:dyDescent="0.3">
      <c r="E150" s="33"/>
      <c r="K150" s="34"/>
      <c r="L150" s="34"/>
    </row>
    <row r="151" spans="5:12" x14ac:dyDescent="0.3">
      <c r="E151" s="33"/>
      <c r="K151" s="34"/>
      <c r="L151" s="34"/>
    </row>
    <row r="152" spans="5:12" x14ac:dyDescent="0.3">
      <c r="E152" s="33"/>
      <c r="K152" s="34"/>
      <c r="L152" s="34"/>
    </row>
    <row r="153" spans="5:12" x14ac:dyDescent="0.3">
      <c r="E153" s="33"/>
      <c r="K153" s="34"/>
      <c r="L153" s="34"/>
    </row>
    <row r="154" spans="5:12" x14ac:dyDescent="0.3">
      <c r="E154" s="33"/>
      <c r="K154" s="34"/>
      <c r="L154" s="34"/>
    </row>
    <row r="155" spans="5:12" x14ac:dyDescent="0.3">
      <c r="E155" s="33"/>
      <c r="K155" s="34"/>
      <c r="L155" s="34"/>
    </row>
    <row r="156" spans="5:12" x14ac:dyDescent="0.3">
      <c r="E156" s="33"/>
      <c r="K156" s="34"/>
      <c r="L156" s="34"/>
    </row>
    <row r="157" spans="5:12" x14ac:dyDescent="0.3">
      <c r="E157" s="33"/>
      <c r="K157" s="34"/>
      <c r="L157" s="34"/>
    </row>
    <row r="158" spans="5:12" x14ac:dyDescent="0.3">
      <c r="E158" s="33"/>
      <c r="K158" s="34"/>
      <c r="L158" s="34"/>
    </row>
    <row r="159" spans="5:12" x14ac:dyDescent="0.3">
      <c r="E159" s="33"/>
      <c r="K159" s="34"/>
      <c r="L159" s="34"/>
    </row>
    <row r="160" spans="5:12" x14ac:dyDescent="0.3">
      <c r="E160" s="33"/>
    </row>
    <row r="161" spans="5:7" x14ac:dyDescent="0.3">
      <c r="E161" s="33"/>
    </row>
    <row r="162" spans="5:7" x14ac:dyDescent="0.3">
      <c r="E162" s="33"/>
    </row>
    <row r="163" spans="5:7" x14ac:dyDescent="0.3">
      <c r="E163" s="33"/>
    </row>
    <row r="164" spans="5:7" x14ac:dyDescent="0.3">
      <c r="E164" s="33"/>
    </row>
    <row r="165" spans="5:7" x14ac:dyDescent="0.3">
      <c r="E165" s="33"/>
    </row>
    <row r="170" spans="5:7" x14ac:dyDescent="0.3">
      <c r="G170" s="195">
        <f>G87</f>
        <v>21892.510000000002</v>
      </c>
    </row>
  </sheetData>
  <mergeCells count="26">
    <mergeCell ref="B81:C87"/>
    <mergeCell ref="D81:G81"/>
    <mergeCell ref="D82:F82"/>
    <mergeCell ref="D83:F83"/>
    <mergeCell ref="D84:F84"/>
    <mergeCell ref="D85:F85"/>
    <mergeCell ref="D86:F86"/>
    <mergeCell ref="D87:F87"/>
    <mergeCell ref="B79:G80"/>
    <mergeCell ref="B47:F47"/>
    <mergeCell ref="B48:G48"/>
    <mergeCell ref="B49:G49"/>
    <mergeCell ref="B60:F60"/>
    <mergeCell ref="B61:G61"/>
    <mergeCell ref="B62:G62"/>
    <mergeCell ref="B66:F66"/>
    <mergeCell ref="B67:G67"/>
    <mergeCell ref="B68:G68"/>
    <mergeCell ref="B77:F77"/>
    <mergeCell ref="B78:F78"/>
    <mergeCell ref="B32:G32"/>
    <mergeCell ref="B2:G3"/>
    <mergeCell ref="A5:H5"/>
    <mergeCell ref="B6:G6"/>
    <mergeCell ref="B30:F30"/>
    <mergeCell ref="B31:G31"/>
  </mergeCells>
  <phoneticPr fontId="3" type="noConversion"/>
  <conditionalFormatting sqref="B2 A4:XFD4 A5 I5:XFD5 B6:B49 C7:XFD29 H33 C33:G46 H34:XFD35 I36:XFD46 B50:G59 H60:XFD74 B63:G65 B69:G74 B75:XFD75 B76:G76 H76:XFD86 A79:B79 A80 B81 D81:D87 H87:K87 B88:D88 F88:K88 E88:E1048576 A89:D1048576 F89:XFD1048576">
    <cfRule type="cellIs" dxfId="46" priority="12" operator="equal">
      <formula>"¿?"</formula>
    </cfRule>
  </conditionalFormatting>
  <conditionalFormatting sqref="B60:B62 B66:B68 B77:B78">
    <cfRule type="cellIs" dxfId="45" priority="10" operator="equal">
      <formula>"¿?"</formula>
    </cfRule>
  </conditionalFormatting>
  <conditionalFormatting sqref="E7 F7:G29 F33:G46 F50:G59 F63:G65 F69:G76">
    <cfRule type="cellIs" dxfId="44" priority="4" operator="equal">
      <formula>"¿?"</formula>
    </cfRule>
  </conditionalFormatting>
  <conditionalFormatting sqref="G4">
    <cfRule type="cellIs" dxfId="43" priority="13" operator="equal">
      <formula>"¿?"</formula>
    </cfRule>
  </conditionalFormatting>
  <conditionalFormatting sqref="G88:G1048576">
    <cfRule type="cellIs" dxfId="42" priority="11" operator="equal">
      <formula>"¿?"</formula>
    </cfRule>
  </conditionalFormatting>
  <conditionalFormatting sqref="H6:XFD6">
    <cfRule type="cellIs" dxfId="41" priority="14" operator="equal">
      <formula>"¿?"</formula>
    </cfRule>
  </conditionalFormatting>
  <conditionalFormatting sqref="H30:XFD32 J33:XFD33 H47:XFD49 I50:XFD59 L87:XFD88">
    <cfRule type="cellIs" dxfId="40" priority="15" operator="equal">
      <formula>"¿?"</formula>
    </cfRule>
  </conditionalFormatting>
  <conditionalFormatting sqref="J30:J31">
    <cfRule type="cellIs" dxfId="39" priority="9" operator="notEqual">
      <formula>$F$30</formula>
    </cfRule>
  </conditionalFormatting>
  <conditionalFormatting sqref="J47:J48">
    <cfRule type="cellIs" dxfId="38" priority="3" operator="notEqual">
      <formula>$F$30</formula>
    </cfRule>
  </conditionalFormatting>
  <conditionalFormatting sqref="J60:J61">
    <cfRule type="cellIs" dxfId="37" priority="8" operator="notEqual">
      <formula>$F$30</formula>
    </cfRule>
  </conditionalFormatting>
  <conditionalFormatting sqref="J66:J67">
    <cfRule type="cellIs" dxfId="36" priority="7" operator="notEqual">
      <formula>$F$30</formula>
    </cfRule>
  </conditionalFormatting>
  <conditionalFormatting sqref="J77">
    <cfRule type="cellIs" dxfId="35" priority="6" operator="notEqual">
      <formula>$F$30</formula>
    </cfRule>
  </conditionalFormatting>
  <conditionalFormatting sqref="J87">
    <cfRule type="cellIs" dxfId="34" priority="5" operator="notEqual">
      <formula>$F$30</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rowBreaks count="2" manualBreakCount="2">
    <brk id="24" min="1" max="6" man="1"/>
    <brk id="45" min="1" max="6" man="1"/>
  </rowBreaks>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9F2F-7DF2-4E49-A278-B956E260CC91}">
  <sheetPr>
    <tabColor theme="0"/>
    <pageSetUpPr fitToPage="1"/>
  </sheetPr>
  <dimension ref="A1:O171"/>
  <sheetViews>
    <sheetView showGridLines="0" view="pageBreakPreview" zoomScaleNormal="85" zoomScaleSheetLayoutView="100" workbookViewId="0">
      <pane ySplit="4" topLeftCell="A74" activePane="bottomLeft" state="frozen"/>
      <selection activeCell="J60" sqref="J60"/>
      <selection pane="bottomLeft" activeCell="J60" sqref="J60"/>
    </sheetView>
  </sheetViews>
  <sheetFormatPr baseColWidth="10" defaultColWidth="11.44140625" defaultRowHeight="13.8" outlineLevelRow="1" x14ac:dyDescent="0.3"/>
  <cols>
    <col min="1" max="1" width="1.44140625" style="13" customWidth="1"/>
    <col min="2" max="2" width="13.44140625" style="13" customWidth="1"/>
    <col min="3" max="3" width="5.77734375" style="13" customWidth="1"/>
    <col min="4" max="4" width="70.77734375" style="108" customWidth="1"/>
    <col min="5" max="5" width="9.77734375" style="14" customWidth="1"/>
    <col min="6" max="6" width="12.77734375" style="13" customWidth="1"/>
    <col min="7" max="7" width="17.77734375" style="13" customWidth="1"/>
    <col min="8" max="8" width="1.88671875" style="13" customWidth="1"/>
    <col min="9" max="9" width="18" style="13" customWidth="1"/>
    <col min="10" max="10" width="13.77734375" style="13" customWidth="1"/>
    <col min="11" max="12" width="12.109375" style="13" customWidth="1"/>
    <col min="13" max="23" width="11.44140625" style="13" customWidth="1"/>
    <col min="24" max="16384" width="11.44140625" style="13"/>
  </cols>
  <sheetData>
    <row r="1" spans="1:11" hidden="1" x14ac:dyDescent="0.3"/>
    <row r="2" spans="1:11" ht="24" customHeight="1" x14ac:dyDescent="0.3">
      <c r="B2" s="312" t="str">
        <f>_xlfn.CONCAT('Resum Amid.Ppals'!A17,"  ",'Resum Amid.Ppals'!B17)</f>
        <v>PdC-09  Pla de Palau</v>
      </c>
      <c r="C2" s="312"/>
      <c r="D2" s="312"/>
      <c r="E2" s="312"/>
      <c r="F2" s="312"/>
      <c r="G2" s="312"/>
      <c r="H2" s="15"/>
      <c r="I2" s="15"/>
      <c r="J2" s="15"/>
      <c r="K2" s="15"/>
    </row>
    <row r="3" spans="1:11" ht="20.399999999999999" customHeight="1" x14ac:dyDescent="0.3">
      <c r="B3" s="313"/>
      <c r="C3" s="313"/>
      <c r="D3" s="313"/>
      <c r="E3" s="313"/>
      <c r="F3" s="313"/>
      <c r="G3" s="313"/>
      <c r="H3" s="15"/>
      <c r="I3" s="15"/>
      <c r="J3" s="15"/>
      <c r="K3" s="15"/>
    </row>
    <row r="4" spans="1:11" s="98" customFormat="1" ht="27" customHeight="1" x14ac:dyDescent="0.3">
      <c r="B4" s="99" t="s">
        <v>0</v>
      </c>
      <c r="C4" s="100" t="s">
        <v>202</v>
      </c>
      <c r="D4" s="109" t="s">
        <v>2</v>
      </c>
      <c r="E4" s="101" t="s">
        <v>204</v>
      </c>
      <c r="F4" s="99" t="s">
        <v>203</v>
      </c>
      <c r="G4" s="102" t="s">
        <v>205</v>
      </c>
      <c r="H4" s="97"/>
      <c r="I4" s="97"/>
      <c r="J4" s="97"/>
      <c r="K4" s="97"/>
    </row>
    <row r="5" spans="1:11" ht="6" customHeight="1" x14ac:dyDescent="0.3">
      <c r="A5" s="289"/>
      <c r="B5" s="289"/>
      <c r="C5" s="289"/>
      <c r="D5" s="289"/>
      <c r="E5" s="289"/>
      <c r="F5" s="289"/>
      <c r="G5" s="289"/>
      <c r="H5" s="289"/>
      <c r="I5" s="15"/>
      <c r="J5" s="15"/>
      <c r="K5" s="15"/>
    </row>
    <row r="6" spans="1:11" ht="15" customHeight="1" x14ac:dyDescent="0.3">
      <c r="B6" s="324" t="str">
        <f>PU!B5</f>
        <v>EQUIPAMENT PUNT DE CONTROL</v>
      </c>
      <c r="C6" s="324"/>
      <c r="D6" s="324"/>
      <c r="E6" s="324"/>
      <c r="F6" s="324"/>
      <c r="G6" s="324"/>
      <c r="H6" s="15"/>
      <c r="I6" s="15"/>
      <c r="J6" s="15"/>
      <c r="K6" s="15"/>
    </row>
    <row r="7" spans="1:11" ht="69" outlineLevel="1" x14ac:dyDescent="0.25">
      <c r="B7" s="47" t="s">
        <v>10</v>
      </c>
      <c r="C7" s="223" t="str">
        <f>VLOOKUP($B7,PU!$B$3:$E$175,2,FALSE)</f>
        <v>UT</v>
      </c>
      <c r="D7" s="264" t="str">
        <f>VLOOKUP($B7,PU!$B$3:$E$175,3,FALSE)</f>
        <v>SUBMINISTRAMENT D'EQUIP COMPACTE DE RECONEIXEMENT DE MATRÍCULES, FORMAT PER CONJUNT DE CÀMERA LPR 2 CARRILS HD, CÀMERA DE CONTEXT A COLOR, IL∙LUMINADOR IR PER A ZONA D’INFRACCIONS I SISTEMA PROCÉS I EMMAGATZEMATGE SSD 60 GB. INCLOU LLICÈNCIA OCR, CARCASSA, BRAÇ I ADAPTACIÓ A SUPORT.</v>
      </c>
      <c r="E7" s="260">
        <v>1</v>
      </c>
      <c r="F7" s="76">
        <f>VLOOKUP($B7,PU!$B$3:$E$175,4,FALSE)</f>
        <v>6405.04</v>
      </c>
      <c r="G7" s="224">
        <f>ROUND($E7*F7,2)</f>
        <v>6405.04</v>
      </c>
      <c r="H7" s="15"/>
      <c r="I7" s="15"/>
      <c r="J7" s="17"/>
      <c r="K7" s="15"/>
    </row>
    <row r="8" spans="1:11" ht="69" outlineLevel="1" x14ac:dyDescent="0.25">
      <c r="B8" s="47" t="s">
        <v>13</v>
      </c>
      <c r="C8" s="21" t="str">
        <f>VLOOKUP($B8,PU!$B$3:$E$175,2,FALSE)</f>
        <v>UT</v>
      </c>
      <c r="D8" s="264" t="str">
        <f>VLOOKUP($B8,PU!$B$3:$E$175,3,FALSE)</f>
        <v xml:space="preserve">INSTAL∙LACIÓ D'EQUIP COMPACTE DE RECONEIXEMENT DE MATRÍCULES, FORMAT PER CONJUNT DE CÀMERA LPR 2 CARRILS HD, CÀMERA DE CONTEXT A COLOR, IL∙LUMINADOR IR PER A ZONA D’INFRACCIONS I SISTEMA PROCÉS I EMMAGATZEMATGE SSD 60 GB. INCLOU  LICÈNCIA OCR, CARCASSA, BRAÇ I ADAPTACIÓ A SUPORT. </v>
      </c>
      <c r="E8" s="21">
        <v>1</v>
      </c>
      <c r="F8" s="76">
        <f>VLOOKUP($B8,PU!$B$3:$E$175,4,FALSE)</f>
        <v>307.27</v>
      </c>
      <c r="G8" s="224">
        <f t="shared" ref="G8:G29" si="0">ROUND($E8*F8,2)</f>
        <v>307.27</v>
      </c>
      <c r="H8" s="15"/>
      <c r="I8" s="15"/>
      <c r="J8" s="17"/>
      <c r="K8" s="15"/>
    </row>
    <row r="9" spans="1:11" s="20" customFormat="1" ht="69" outlineLevel="1" x14ac:dyDescent="0.25">
      <c r="B9" s="47" t="s">
        <v>15</v>
      </c>
      <c r="C9" s="21" t="str">
        <f>VLOOKUP($B9,PU!$B$3:$E$175,2,FALSE)</f>
        <v>UT</v>
      </c>
      <c r="D9" s="264" t="str">
        <f>VLOOKUP($B9,PU!$B$3:$E$175,3,FALSE)</f>
        <v>SUBMINISTRAMENT D'UNITAT DE PROCÉS PEL PUNT DE CONTROL, CONSISTENT EN UN PC DE TIPUS INDUSTRIAL, RUGORITZAT, AMB PROCESSADOR I7, CPU QUAD CORE, BIOS, SISTEMA OPERATIU, WATCHDOG, ALIMENTACIÓ 9‐48V, CAPACITAT EMMAGATZEMATGE 2 TB</v>
      </c>
      <c r="E9" s="21">
        <v>1</v>
      </c>
      <c r="F9" s="76">
        <f>VLOOKUP($B9,PU!$B$3:$E$175,4,FALSE)</f>
        <v>930.46</v>
      </c>
      <c r="G9" s="224">
        <f t="shared" si="0"/>
        <v>930.46</v>
      </c>
      <c r="H9" s="18"/>
      <c r="I9" s="18"/>
      <c r="J9" s="19"/>
      <c r="K9" s="18"/>
    </row>
    <row r="10" spans="1:11" ht="27.6" outlineLevel="1" x14ac:dyDescent="0.25">
      <c r="B10" s="47" t="s">
        <v>16</v>
      </c>
      <c r="C10" s="21" t="str">
        <f>VLOOKUP($B10,PU!$B$3:$E$175,2,FALSE)</f>
        <v>UT</v>
      </c>
      <c r="D10" s="264" t="str">
        <f>VLOOKUP($B10,PU!$B$3:$E$175,3,FALSE)</f>
        <v>INSTAL∙LACIÓ, CONFIGURACIÓ I POSADA EN FUNCIONAMENT, D'UNITAT DE PROCÉS PEL PUNT DE CONTROL EN ARMARI PDC.</v>
      </c>
      <c r="E10" s="21">
        <v>1</v>
      </c>
      <c r="F10" s="76">
        <f>VLOOKUP($B10,PU!$B$3:$E$175,4,FALSE)</f>
        <v>160.12</v>
      </c>
      <c r="G10" s="224">
        <f t="shared" si="0"/>
        <v>160.12</v>
      </c>
      <c r="H10" s="15"/>
      <c r="I10" s="15"/>
      <c r="J10" s="17"/>
      <c r="K10" s="15"/>
    </row>
    <row r="11" spans="1:11" ht="41.4" outlineLevel="1" x14ac:dyDescent="0.25">
      <c r="B11" s="47" t="s">
        <v>18</v>
      </c>
      <c r="C11" s="21" t="str">
        <f>VLOOKUP($B11,PU!$B$3:$E$175,2,FALSE)</f>
        <v>UT</v>
      </c>
      <c r="D11" s="264" t="str">
        <f>VLOOKUP($B11,PU!$B$3:$E$175,3,FALSE)</f>
        <v>SUBMINISTRAMENT DE FONT D'ALIMENTACIÓ TIPUS INDUSTRIAL, PER MUNTATGE EN CARRIL DIN, PER ALIMENTAR FINS A 4 CÀMERES PUNT DE CONTROL.</v>
      </c>
      <c r="E11" s="21">
        <v>1</v>
      </c>
      <c r="F11" s="76">
        <f>VLOOKUP($B11,PU!$B$3:$E$175,4,FALSE)</f>
        <v>138.47999999999999</v>
      </c>
      <c r="G11" s="224">
        <f t="shared" si="0"/>
        <v>138.47999999999999</v>
      </c>
      <c r="H11" s="15"/>
      <c r="I11" s="15"/>
      <c r="J11" s="17"/>
      <c r="K11" s="15"/>
    </row>
    <row r="12" spans="1:11" ht="41.4" outlineLevel="1" x14ac:dyDescent="0.25">
      <c r="B12" s="47" t="s">
        <v>19</v>
      </c>
      <c r="C12" s="21" t="str">
        <f>VLOOKUP($B12,PU!$B$3:$E$175,2,FALSE)</f>
        <v>UT</v>
      </c>
      <c r="D12" s="264" t="str">
        <f>VLOOKUP($B12,PU!$B$3:$E$175,3,FALSE)</f>
        <v>INSTAL∙LACIÓ DE FONT D'ALIMENTACIÓ TIPUS INDUSTRIAL, PER MUNTATGE EN CARRIL DIN, PER ALIMENTAR FINS A 4 CÀMERES PUNT DE CONTROL.</v>
      </c>
      <c r="E12" s="21">
        <v>1</v>
      </c>
      <c r="F12" s="76">
        <f>VLOOKUP($B12,PU!$B$3:$E$175,4,FALSE)</f>
        <v>30.29</v>
      </c>
      <c r="G12" s="224">
        <f t="shared" si="0"/>
        <v>30.29</v>
      </c>
      <c r="H12" s="15"/>
      <c r="I12" s="15"/>
      <c r="J12" s="17"/>
      <c r="K12" s="15"/>
    </row>
    <row r="13" spans="1:11" ht="27.6" outlineLevel="1" x14ac:dyDescent="0.25">
      <c r="B13" s="47" t="s">
        <v>20</v>
      </c>
      <c r="C13" s="21" t="str">
        <f>VLOOKUP($B13,PU!$B$3:$E$175,2,FALSE)</f>
        <v>UT</v>
      </c>
      <c r="D13" s="264" t="str">
        <f>VLOOKUP($B13,PU!$B$3:$E$175,3,FALSE)</f>
        <v>SUBMINISTRAMENT DE FONT D'ALIMENTACIÓ TIPUS INDUSTRIAL, PER MUNTATGE EN CARRIL DIN, PER ALIMENTAR UNITAT DE PROCÈS (PC)</v>
      </c>
      <c r="E13" s="21">
        <v>1</v>
      </c>
      <c r="F13" s="76">
        <f>VLOOKUP($B13,PU!$B$3:$E$175,4,FALSE)</f>
        <v>46.74</v>
      </c>
      <c r="G13" s="224">
        <f t="shared" si="0"/>
        <v>46.74</v>
      </c>
      <c r="H13" s="15"/>
      <c r="I13" s="15"/>
      <c r="J13" s="17"/>
      <c r="K13" s="15"/>
    </row>
    <row r="14" spans="1:11" ht="27.6" outlineLevel="1" x14ac:dyDescent="0.25">
      <c r="B14" s="47" t="s">
        <v>21</v>
      </c>
      <c r="C14" s="21" t="str">
        <f>VLOOKUP($B14,PU!$B$3:$E$175,2,FALSE)</f>
        <v>UT</v>
      </c>
      <c r="D14" s="264" t="str">
        <f>VLOOKUP($B14,PU!$B$3:$E$175,3,FALSE)</f>
        <v>INSTAL·LACIÓ DE FONT D'ALIMENTACIÓ TIPUS INDUSTRIAL, PER MUNTATGE EN CARRIL DIN, PER ALIMENTAR UNITAT DE PROCÈS (PC)</v>
      </c>
      <c r="E14" s="21">
        <v>1</v>
      </c>
      <c r="F14" s="76">
        <f>VLOOKUP($B14,PU!$B$3:$E$175,4,FALSE)</f>
        <v>12.12</v>
      </c>
      <c r="G14" s="224">
        <f t="shared" si="0"/>
        <v>12.12</v>
      </c>
      <c r="H14" s="15"/>
      <c r="I14" s="15"/>
      <c r="J14" s="17"/>
      <c r="K14" s="15"/>
    </row>
    <row r="15" spans="1:11" ht="41.4" outlineLevel="1" x14ac:dyDescent="0.25">
      <c r="B15" s="47" t="s">
        <v>28</v>
      </c>
      <c r="C15" s="21" t="str">
        <f>VLOOKUP($B15,PU!$B$3:$E$175,2,FALSE)</f>
        <v>UT</v>
      </c>
      <c r="D15" s="264" t="str">
        <f>VLOOKUP($B15,PU!$B$3:$E$175,3,FALSE)</f>
        <v xml:space="preserve">SUBMINISTRAMENT DE SAI PUNT DE CONTROL LECTURA DE MATRÍCULES, 1000 / 1000VA ‐ AP160N‐1K, FORMAT RACK 19", DE 1000VA / 900W, MONOFÀSIC AMB 3 BATERIES 12V/7,2 AH. </v>
      </c>
      <c r="E15" s="21">
        <v>1</v>
      </c>
      <c r="F15" s="76">
        <f>VLOOKUP($B15,PU!$B$3:$E$175,4,FALSE)</f>
        <v>392.09</v>
      </c>
      <c r="G15" s="224">
        <f t="shared" si="0"/>
        <v>392.09</v>
      </c>
      <c r="H15" s="15"/>
      <c r="I15" s="15"/>
      <c r="J15" s="17"/>
      <c r="K15" s="15"/>
    </row>
    <row r="16" spans="1:11" ht="82.8" outlineLevel="1" x14ac:dyDescent="0.25">
      <c r="B16" s="47" t="s">
        <v>30</v>
      </c>
      <c r="C16" s="21" t="str">
        <f>VLOOKUP($B16,PU!$B$3:$E$175,2,FALSE)</f>
        <v>UT</v>
      </c>
      <c r="D16" s="264" t="str">
        <f>VLOOKUP($B16,PU!$B$3:$E$175,3,FALSE)</f>
        <v>INSTAL∙LACIÓ DE SAI PUNT DE CONTROL LECTURA DE MATRÍCULES, 1000 / 1000VA ‐ AP160N‐1K, FORMAT RACK 19", DE 1000VA / 900W, MONOFÀSIC AMB 3 BATERIES 12V/7,2 AH. INSTAL∙LACIÓ, CONNEXIÓ I POSADA EN MARXA, INCLOU PETIT MATERIAL INSTAL∙LACIÓ, CABLEJAT I CONNEXIÓ I QUALSEVOL ALTRE NECESSARI PEL CORRECTE FUNCIONAMENT.</v>
      </c>
      <c r="E16" s="21">
        <v>1</v>
      </c>
      <c r="F16" s="76">
        <f>VLOOKUP($B16,PU!$B$3:$E$175,4,FALSE)</f>
        <v>30.29</v>
      </c>
      <c r="G16" s="224">
        <f t="shared" si="0"/>
        <v>30.29</v>
      </c>
      <c r="H16" s="15"/>
      <c r="I16" s="15"/>
      <c r="J16" s="17"/>
      <c r="K16" s="15"/>
    </row>
    <row r="17" spans="2:12" ht="41.4" outlineLevel="1" x14ac:dyDescent="0.25">
      <c r="B17" s="47" t="s">
        <v>32</v>
      </c>
      <c r="C17" s="21" t="str">
        <f>VLOOKUP($B17,PU!$B$3:$E$175,2,FALSE)</f>
        <v>UT</v>
      </c>
      <c r="D17" s="264" t="str">
        <f>VLOOKUP($B17,PU!$B$3:$E$175,3,FALSE)</f>
        <v>SUBMINISTRAMENT DE MÒDUL SNMP DE COMUNICACIONS PER SAI. INCLOU PETIT MATERIAL, CABLEJAT I QUALSEVOL ALTRE NECESSARI PEL CORRECTE FUNCIONAMENT.</v>
      </c>
      <c r="E17" s="21">
        <v>1</v>
      </c>
      <c r="F17" s="76">
        <f>VLOOKUP($B17,PU!$B$3:$E$175,4,FALSE)</f>
        <v>188.04</v>
      </c>
      <c r="G17" s="224">
        <f t="shared" si="0"/>
        <v>188.04</v>
      </c>
      <c r="H17" s="15"/>
      <c r="I17" s="15"/>
      <c r="J17" s="17"/>
      <c r="K17" s="15"/>
    </row>
    <row r="18" spans="2:12" ht="55.2" outlineLevel="1" x14ac:dyDescent="0.25">
      <c r="B18" s="47" t="s">
        <v>34</v>
      </c>
      <c r="C18" s="21" t="str">
        <f>VLOOKUP($B18,PU!$B$3:$E$175,2,FALSE)</f>
        <v>UT</v>
      </c>
      <c r="D18" s="264" t="str">
        <f>VLOOKUP($B18,PU!$B$3:$E$175,3,FALSE)</f>
        <v xml:space="preserve">INSTAL∙LACIÓ DE MÒDUL SNMP COMUNICACIONS PER SAI, CONNEXIÓ I POSADA EN MARXA. INCLOU PETIT MATERIAL INSTAL∙LACIÓ, CABLEJAT I CONNEXIÓ I QUALSEVOL ALTRE NECESSARI PEL CORRECTE FUNCIONAMENT. </v>
      </c>
      <c r="E18" s="21">
        <v>1</v>
      </c>
      <c r="F18" s="76">
        <f>VLOOKUP($B18,PU!$B$3:$E$175,4,FALSE)</f>
        <v>5.19</v>
      </c>
      <c r="G18" s="224">
        <f t="shared" si="0"/>
        <v>5.19</v>
      </c>
      <c r="H18" s="15"/>
      <c r="I18" s="15"/>
      <c r="J18" s="17"/>
      <c r="K18" s="15"/>
    </row>
    <row r="19" spans="2:12" ht="82.8" outlineLevel="1" x14ac:dyDescent="0.25">
      <c r="B19" s="47" t="s">
        <v>36</v>
      </c>
      <c r="C19" s="21" t="str">
        <f>VLOOKUP($B19,PU!$B$3:$E$175,2,FALSE)</f>
        <v>UT</v>
      </c>
      <c r="D19" s="264" t="str">
        <f>VLOOKUP($B19,PU!$B$3:$E$175,3,FALSE)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19" s="21">
        <v>1</v>
      </c>
      <c r="F19" s="76">
        <f>VLOOKUP($B19,PU!$B$3:$E$175,4,FALSE)</f>
        <v>257.93</v>
      </c>
      <c r="G19" s="224">
        <f t="shared" si="0"/>
        <v>257.93</v>
      </c>
      <c r="H19" s="15"/>
      <c r="I19" s="15"/>
      <c r="J19" s="17"/>
      <c r="K19" s="15"/>
    </row>
    <row r="20" spans="2:12" ht="27.6" outlineLevel="1" x14ac:dyDescent="0.25">
      <c r="B20" s="47" t="s">
        <v>38</v>
      </c>
      <c r="C20" s="21" t="str">
        <f>VLOOKUP($B20,PU!$B$3:$E$175,2,FALSE)</f>
        <v>UT</v>
      </c>
      <c r="D20" s="264" t="str">
        <f>VLOOKUP($B20,PU!$B$3:$E$175,3,FALSE)</f>
        <v xml:space="preserve">INSTAL∙LACIÓ D'EQUIPAMENTS ESPECÍFICS PER LA DISTRIBUCIÓ D'ENERGIA DEL PUNT DE CONTROL. </v>
      </c>
      <c r="E20" s="21">
        <v>1</v>
      </c>
      <c r="F20" s="76">
        <f>VLOOKUP($B20,PU!$B$3:$E$175,4,FALSE)</f>
        <v>70.11</v>
      </c>
      <c r="G20" s="224">
        <f t="shared" si="0"/>
        <v>70.11</v>
      </c>
      <c r="H20" s="15"/>
      <c r="I20" s="15"/>
      <c r="J20" s="17"/>
      <c r="K20" s="15"/>
    </row>
    <row r="21" spans="2:12" ht="96" customHeight="1" outlineLevel="1" x14ac:dyDescent="0.25">
      <c r="B21" s="47" t="s">
        <v>48</v>
      </c>
      <c r="C21" s="21" t="str">
        <f>VLOOKUP($B21,PU!$B$3:$E$175,2,FALSE)</f>
        <v>UT</v>
      </c>
      <c r="D21" s="264" t="str">
        <f>VLOOKUP($B21,PU!$B$3:$E$175,3,FALSE)</f>
        <v xml:space="preserve">SUBMINISTRAMENT D'ARMARI EXTERIOR EN PLANXA D'ACER GALVANITZAT EN CALENT I PINTAT, PER INSTAL∙LACIÓ EN VORERA MODEL HOMOLOGAT PER L'AJUNTAMENT, PER ALLOTJAMENT D'EQUIPS DE PUNT DE CONTROL. INCLOU XASSÍS, EQUIPS I ACCESSORIS NECESSARIS  EL SEU CORRECTE FUNCIONAMENT I SISTEMA DE TANCAMENT. </v>
      </c>
      <c r="E21" s="21">
        <v>1</v>
      </c>
      <c r="F21" s="76">
        <f>VLOOKUP($B21,PU!$B$3:$E$175,4,FALSE)</f>
        <v>722.73</v>
      </c>
      <c r="G21" s="224">
        <f t="shared" si="0"/>
        <v>722.73</v>
      </c>
      <c r="H21" s="15"/>
      <c r="I21" s="15"/>
      <c r="J21" s="17"/>
      <c r="K21" s="15"/>
    </row>
    <row r="22" spans="2:12" ht="82.8" outlineLevel="1" x14ac:dyDescent="0.25">
      <c r="B22" s="47" t="s">
        <v>50</v>
      </c>
      <c r="C22" s="21" t="str">
        <f>VLOOKUP($B22,PU!$B$3:$E$175,2,FALSE)</f>
        <v>UT</v>
      </c>
      <c r="D22" s="264" t="str">
        <f>VLOOKUP($B22,PU!$B$3:$E$175,3,FALSE)</f>
        <v xml:space="preserve">INSTAL∙LACIÓ D'ARMARI EXTERIOR EN PLANXA D'ACER  GALVANITZAT EN CALENT I PINTAT, PER INSTAL∙LACIÓ EN VORERA MODEL HOMOLOGAT PER L'AJUNTAMENT, PER ALLOTJAMENT D'EQUIPS DE PUNT DE CONTROL. INCLOU XASSÍS, EQUIPS I ACCESSORIS NECESSARIS PEL  SEU CORRECTE FUNCIONAMENT I SISTEMA DE TANCAMENT. </v>
      </c>
      <c r="E22" s="21">
        <v>1</v>
      </c>
      <c r="F22" s="76">
        <f>VLOOKUP($B22,PU!$B$3:$E$175,4,FALSE)</f>
        <v>129.83000000000001</v>
      </c>
      <c r="G22" s="224">
        <f t="shared" si="0"/>
        <v>129.83000000000001</v>
      </c>
      <c r="H22" s="15"/>
      <c r="I22" s="15"/>
      <c r="J22" s="17"/>
      <c r="K22" s="15"/>
    </row>
    <row r="23" spans="2:12" ht="69" outlineLevel="1" x14ac:dyDescent="0.25">
      <c r="B23" s="47" t="s">
        <v>52</v>
      </c>
      <c r="C23" s="21" t="str">
        <f>VLOOKUP($B23,PU!$B$3:$E$175,2,FALSE)</f>
        <v>UT</v>
      </c>
      <c r="D23" s="264" t="str">
        <f>VLOOKUP($B23,PU!$B$3:$E$175,3,FALSE)</f>
        <v xml:space="preserve">TREBALLS PER SUBSTITUIR I ADEQUAR COLUMNES SEMAFÒRIQUES EXISTENTS, A EFECTES DE PODER‐HI INSTAL∙LAR LES NOVES CÀMERES. INCLOU DESCONNEXIÓ, DESMUNTATGE DE SEMÀFORS, CABLEJATS, I POSTERIOR CABLEJAT, MUNTATGE I CONNEXIÓ DELS SEMÀFORS A  NOVA COLUMNA. </v>
      </c>
      <c r="E23" s="21">
        <v>1</v>
      </c>
      <c r="F23" s="76">
        <f>VLOOKUP($B23,PU!$B$3:$E$175,4,FALSE)</f>
        <v>367.85</v>
      </c>
      <c r="G23" s="224">
        <f t="shared" si="0"/>
        <v>367.85</v>
      </c>
      <c r="H23" s="15"/>
      <c r="I23" s="15"/>
      <c r="J23" s="17"/>
      <c r="K23" s="15"/>
    </row>
    <row r="24" spans="2:12" ht="41.4" outlineLevel="1" x14ac:dyDescent="0.25">
      <c r="B24" s="47" t="s">
        <v>55</v>
      </c>
      <c r="C24" s="21" t="str">
        <f>VLOOKUP($B24,PU!$B$3:$E$175,2,FALSE)</f>
        <v>UT</v>
      </c>
      <c r="D24" s="264" t="str">
        <f>VLOOKUP($B24,PU!$B$3:$E$175,3,FALSE)</f>
        <v>SUBMINISTRAMENT DE COLUMNA MODEL SEMÀFORS, METÀL·LICA DE 4 m ALÇADA LLIURE I 100 mm DE DIÀMETRE, AMB O SENSE PLETINA D'ANCORATGE INCLOSOS PERNS ANCORATGE O FIXACIONS.</v>
      </c>
      <c r="E24" s="21">
        <v>1</v>
      </c>
      <c r="F24" s="76">
        <f>VLOOKUP($B24,PU!$B$3:$E$175,4,FALSE)</f>
        <v>177.44</v>
      </c>
      <c r="G24" s="224">
        <f t="shared" ref="G24:G27" si="1">ROUND($E24*F24,2)</f>
        <v>177.44</v>
      </c>
      <c r="H24" s="15"/>
      <c r="I24" s="15"/>
      <c r="J24" s="17"/>
      <c r="K24" s="15"/>
    </row>
    <row r="25" spans="2:12" ht="41.4" outlineLevel="1" x14ac:dyDescent="0.25">
      <c r="B25" s="47" t="s">
        <v>57</v>
      </c>
      <c r="C25" s="21" t="str">
        <f>VLOOKUP($B25,PU!$B$3:$E$175,2,FALSE)</f>
        <v>UT</v>
      </c>
      <c r="D25" s="264" t="str">
        <f>VLOOKUP($B25,PU!$B$3:$E$175,3,FALSE)</f>
        <v>INSTAL·LACIÓ DE COLUMNA MODEL SEMÀFORS, METÀL·LICA DE 4 m ALÇADA LLIURE I 100 mm DE DIÀMETRE, AMB O SENSE PLETINA D'ANCORATGE INCLOSOS PERNS ANCORATGE O FIXACIONS.</v>
      </c>
      <c r="E25" s="21">
        <v>1</v>
      </c>
      <c r="F25" s="76">
        <f>VLOOKUP($B25,PU!$B$3:$E$175,4,FALSE)</f>
        <v>73.569999999999993</v>
      </c>
      <c r="G25" s="224">
        <f t="shared" si="1"/>
        <v>73.569999999999993</v>
      </c>
      <c r="H25" s="15"/>
      <c r="I25" s="15"/>
      <c r="J25" s="17"/>
      <c r="K25" s="15"/>
    </row>
    <row r="26" spans="2:12" ht="41.4" outlineLevel="1" x14ac:dyDescent="0.25">
      <c r="B26" s="47" t="s">
        <v>59</v>
      </c>
      <c r="C26" s="21" t="str">
        <f>VLOOKUP($B26,PU!$B$3:$E$175,2,FALSE)</f>
        <v>UT</v>
      </c>
      <c r="D26" s="264" t="str">
        <f>VLOOKUP($B26,PU!$B$3:$E$175,3,FALSE)</f>
        <v xml:space="preserve">DESMUNTATGE DE COLUMNA DE SEMÀFORS, INCLÒS EL TRANSPORT A NOVA UBICACIÓ O MAGATZEM. INCLOSOS ELEMENTS SEMAFÒRICS I CABLEJATS. </v>
      </c>
      <c r="E26" s="21">
        <v>1</v>
      </c>
      <c r="F26" s="76">
        <f>VLOOKUP($B26,PU!$B$3:$E$175,4,FALSE)</f>
        <v>90.89</v>
      </c>
      <c r="G26" s="224">
        <f t="shared" ref="G26" si="2">ROUND($E26*F26,2)</f>
        <v>90.89</v>
      </c>
      <c r="H26" s="15"/>
      <c r="I26" s="15"/>
      <c r="J26" s="17"/>
      <c r="K26" s="15"/>
    </row>
    <row r="27" spans="2:12" ht="82.8" outlineLevel="1" x14ac:dyDescent="0.25">
      <c r="B27" s="47" t="s">
        <v>65</v>
      </c>
      <c r="C27" s="21" t="str">
        <f>VLOOKUP($B27,PU!$B$3:$E$175,2,FALSE)</f>
        <v>UT</v>
      </c>
      <c r="D27" s="264" t="str">
        <f>VLOOKUP($B27,PU!$B$3:$E$175,3,FALSE)</f>
        <v xml:space="preserve">CABLEJAT PROPI ENTRE ARMARI DE PUNT DE CONTROL I LA CÀMERA I ALTRES ELEMENTS DEL PUNT DE CONTROL. INCLOU EL SUBMINISTRAMENT I INSTAL∙LACIÓ DEL CABLEJAT PER ALIMENTACIÓ ELÈCTRICA I COMUNICACIONS, (EXCEPTE CABLE FO, FUSIONS I CONVERSORS  ÒPTICS), FUETONS DE QUALSEVOL TIPUS, AIXÍ COM QUALSEVOL ALTRE MATERIAL PER A LA CORRECTA EXECUCIÓ.  </v>
      </c>
      <c r="E27" s="21">
        <v>1</v>
      </c>
      <c r="F27" s="76">
        <f>VLOOKUP($B27,PU!$B$3:$E$175,4,FALSE)</f>
        <v>419.79</v>
      </c>
      <c r="G27" s="224">
        <f t="shared" si="1"/>
        <v>419.79</v>
      </c>
      <c r="H27" s="15"/>
      <c r="I27" s="15"/>
      <c r="J27" s="17"/>
      <c r="K27" s="15"/>
    </row>
    <row r="28" spans="2:12" ht="69" outlineLevel="1" x14ac:dyDescent="0.25">
      <c r="B28" s="47" t="s">
        <v>67</v>
      </c>
      <c r="C28" s="21" t="str">
        <f>VLOOKUP($B28,PU!$B$3:$E$175,2,FALSE)</f>
        <v>UT</v>
      </c>
      <c r="D28" s="264" t="str">
        <f>VLOOKUP($B28,PU!$B$3:$E$175,3,FALSE)</f>
        <v xml:space="preserve">SENYALITZACIÓ ESPECIAL OBRES, TALLS DE CARRIL I SIMILARS, NECESSARIS PER A TOTES LES FEINES A FER EN EL PUNT DE CONTROL (REPLANTEIG, INSTAL∙LACIÓ, AJUSTOS, POSADA EN MARXA, ...). INCLOU TRAMITACIÓ PERMISOS I GESTIONS DAVANT ORGANISMES I ADMINISTRACIONS. </v>
      </c>
      <c r="E28" s="21">
        <v>1</v>
      </c>
      <c r="F28" s="76">
        <f>VLOOKUP($B28,PU!$B$3:$E$175,4,FALSE)</f>
        <v>822.27</v>
      </c>
      <c r="G28" s="224">
        <f t="shared" si="0"/>
        <v>822.27</v>
      </c>
      <c r="H28" s="15"/>
      <c r="I28" s="17"/>
      <c r="J28" s="17"/>
      <c r="K28" s="15"/>
    </row>
    <row r="29" spans="2:12" ht="41.4" outlineLevel="1" x14ac:dyDescent="0.25">
      <c r="B29" s="47" t="s">
        <v>69</v>
      </c>
      <c r="C29" s="21" t="str">
        <f>VLOOKUP($B29,PU!$B$3:$E$175,2,FALSE)</f>
        <v>UT</v>
      </c>
      <c r="D29" s="264" t="str">
        <f>VLOOKUP($B29,PU!$B$3:$E$175,3,FALSE)</f>
        <v>PRECINTAT DE CÀMERES I DEL PC DE CONTROL DEL PUNT DE CONTROL. INCLOU TOTS ELS MATERIALS (PRECINTES), MITJANS I RECURSOS NECESSARIS. PREU PER PUNT DE CONTROL.</v>
      </c>
      <c r="E29" s="21">
        <v>1</v>
      </c>
      <c r="F29" s="76">
        <f>VLOOKUP($B29,PU!$B$3:$E$175,4,FALSE)</f>
        <v>259.66000000000003</v>
      </c>
      <c r="G29" s="224">
        <f t="shared" si="0"/>
        <v>259.66000000000003</v>
      </c>
      <c r="H29" s="15"/>
      <c r="I29" s="15"/>
      <c r="J29" s="17"/>
      <c r="K29" s="15"/>
    </row>
    <row r="30" spans="2:12" ht="15.6" outlineLevel="1" x14ac:dyDescent="0.3">
      <c r="B30" s="329" t="s">
        <v>206</v>
      </c>
      <c r="C30" s="329"/>
      <c r="D30" s="329"/>
      <c r="E30" s="329"/>
      <c r="F30" s="329"/>
      <c r="G30" s="261">
        <f>SUM(G7:G29)</f>
        <v>12038.200000000003</v>
      </c>
      <c r="H30" s="22"/>
      <c r="I30" s="23"/>
      <c r="J30" s="24"/>
      <c r="K30" s="25"/>
      <c r="L30" s="26"/>
    </row>
    <row r="31" spans="2:12" ht="15.6" outlineLevel="1" x14ac:dyDescent="0.3">
      <c r="B31" s="290"/>
      <c r="C31" s="290"/>
      <c r="D31" s="290"/>
      <c r="E31" s="290"/>
      <c r="F31" s="290"/>
      <c r="G31" s="290"/>
      <c r="H31" s="22"/>
      <c r="I31" s="23"/>
      <c r="J31" s="24"/>
      <c r="K31" s="25"/>
      <c r="L31" s="26"/>
    </row>
    <row r="32" spans="2:12" ht="15" customHeight="1" outlineLevel="1" x14ac:dyDescent="0.3">
      <c r="B32" s="324" t="str">
        <f>PU!B41</f>
        <v>OBRA CIVIL</v>
      </c>
      <c r="C32" s="325"/>
      <c r="D32" s="325"/>
      <c r="E32" s="325"/>
      <c r="F32" s="325"/>
      <c r="G32" s="325"/>
      <c r="H32" s="14"/>
      <c r="I32" s="27"/>
      <c r="J32" s="28"/>
    </row>
    <row r="33" spans="2:15" ht="69" outlineLevel="1" x14ac:dyDescent="0.25">
      <c r="B33" s="47" t="s">
        <v>122</v>
      </c>
      <c r="C33" s="21" t="str">
        <f>VLOOKUP($B33,PU!$B$3:$E$175,2,FALSE)</f>
        <v>UT</v>
      </c>
      <c r="D33" s="264" t="str">
        <f>VLOOKUP($B33,PU!$B$3:$E$175,3,FALSE)</f>
        <v>FONAMENT DE FORMIGÓ PREFABRICAT PER A ARMARI REGULADOR AMB DOSIFICACIÓ DE 250 KG/m3 I ENCOFRAT CARA VISTA DE DIMENSIONS APROXIMADES 53 x 32,5 x 35 cm. AMB UN ENCASTAMENT DE 15 cm. I DOS FORATS DE 110 mm. DE DIÀMETRE. TOTALMENT EXECUTAT.</v>
      </c>
      <c r="E33" s="260">
        <v>1</v>
      </c>
      <c r="F33" s="107">
        <f>VLOOKUP($B33,PU!$B$3:$E$175,4,FALSE)</f>
        <v>203.4</v>
      </c>
      <c r="G33" s="224">
        <f t="shared" ref="G33:G47" si="3">ROUND($E33*F33,2)</f>
        <v>203.4</v>
      </c>
      <c r="H33" s="15"/>
      <c r="I33" s="15"/>
      <c r="J33" s="15"/>
      <c r="K33" s="15"/>
      <c r="L33" s="15"/>
      <c r="M33" s="15"/>
      <c r="N33" s="15"/>
      <c r="O33" s="15"/>
    </row>
    <row r="34" spans="2:15" ht="69" outlineLevel="1" x14ac:dyDescent="0.25">
      <c r="B34" s="47" t="s">
        <v>133</v>
      </c>
      <c r="C34" s="21" t="str">
        <f>VLOOKUP($B34,PU!$B$3:$E$175,2,FALSE)</f>
        <v>UT</v>
      </c>
      <c r="D34" s="264" t="str">
        <f>VLOOKUP($B34,PU!$B$3:$E$175,3,FALSE)</f>
        <v>PERICÓ DE 60 x 60 cm. PREFABRICAT DE FORMIGÓ O CONSTRUÏT AMB MAONS GERO I FONS DEL MATEIX MATERIAL REBENT EL MARC I LA TAPA CORRESPONENT, SENSE INCLOURE AQUESTS. INCLOU DEMOLICIÓ PAVIMENT, EXCAVACIÓ I POSTERIOR REPOSICIÓ. TOTALMENT EXECUTAT.</v>
      </c>
      <c r="E34" s="260">
        <v>1</v>
      </c>
      <c r="F34" s="107">
        <f>VLOOKUP($B34,PU!$B$3:$E$175,4,FALSE)</f>
        <v>129.83000000000001</v>
      </c>
      <c r="G34" s="224">
        <f t="shared" si="3"/>
        <v>129.83000000000001</v>
      </c>
      <c r="H34" s="15"/>
      <c r="I34" s="15"/>
      <c r="J34" s="15"/>
      <c r="K34" s="15"/>
      <c r="L34" s="15"/>
      <c r="M34" s="15"/>
      <c r="N34" s="15"/>
      <c r="O34" s="15"/>
    </row>
    <row r="35" spans="2:15" ht="27.6" outlineLevel="1" x14ac:dyDescent="0.25">
      <c r="B35" s="47" t="s">
        <v>135</v>
      </c>
      <c r="C35" s="21" t="str">
        <f>VLOOKUP($B35,PU!$B$3:$E$175,2,FALSE)</f>
        <v>UT</v>
      </c>
      <c r="D35" s="264" t="str">
        <f>VLOOKUP($B35,PU!$B$3:$E$175,3,FALSE)</f>
        <v>SUBMINISTRAMENT MARC DE FERRO FOS DE 60 x 60 cm PER INSTAL·LACIÓ EN VORERA, AMB INSCRIPCIÓ.</v>
      </c>
      <c r="E35" s="260">
        <v>1</v>
      </c>
      <c r="F35" s="107">
        <f>VLOOKUP($B35,PU!$B$3:$E$175,4,FALSE)</f>
        <v>34.619999999999997</v>
      </c>
      <c r="G35" s="224">
        <f t="shared" si="3"/>
        <v>34.619999999999997</v>
      </c>
      <c r="H35" s="15"/>
      <c r="I35" s="15"/>
      <c r="J35" s="15"/>
      <c r="K35" s="15"/>
      <c r="L35" s="15"/>
      <c r="M35" s="15"/>
      <c r="N35" s="15"/>
      <c r="O35" s="15"/>
    </row>
    <row r="36" spans="2:15" ht="27.6" outlineLevel="1" x14ac:dyDescent="0.25">
      <c r="B36" s="47" t="s">
        <v>137</v>
      </c>
      <c r="C36" s="21" t="str">
        <f>VLOOKUP($B36,PU!$B$3:$E$175,2,FALSE)</f>
        <v>UT</v>
      </c>
      <c r="D36" s="264" t="str">
        <f>VLOOKUP($B36,PU!$B$3:$E$175,3,FALSE)</f>
        <v>SUBMINISTRAMENT TAPA DE FERRO FOS DE 60 x 60 cm PER INSTAL·LACIÓ EN VORERA, AMB INSCRIPCIÓ.</v>
      </c>
      <c r="E36" s="260">
        <v>1</v>
      </c>
      <c r="F36" s="107">
        <f>VLOOKUP($B36,PU!$B$3:$E$175,4,FALSE)</f>
        <v>69.25</v>
      </c>
      <c r="G36" s="224">
        <f t="shared" ref="G36:G37" si="4">ROUND($E36*F36,2)</f>
        <v>69.25</v>
      </c>
      <c r="H36" s="15"/>
      <c r="I36" s="15"/>
      <c r="J36" s="15"/>
      <c r="K36" s="15"/>
      <c r="L36" s="15"/>
      <c r="M36" s="15"/>
      <c r="N36" s="15"/>
      <c r="O36" s="15"/>
    </row>
    <row r="37" spans="2:15" ht="41.4" outlineLevel="1" x14ac:dyDescent="0.25">
      <c r="B37" s="47" t="s">
        <v>139</v>
      </c>
      <c r="C37" s="21" t="str">
        <f>VLOOKUP($B37,PU!$B$3:$E$175,2,FALSE)</f>
        <v>UT</v>
      </c>
      <c r="D37" s="264" t="str">
        <f>VLOOKUP($B37,PU!$B$3:$E$175,3,FALSE)</f>
        <v>REPARACIÓ D'ESTRUCTURA INTERIOR DE PERICÓ EXISTENT DE 60 x 60 cm, AMB ADEQUACIÓ DE PARETS I LLISCAT. TOTALMENT EXECUTAT.</v>
      </c>
      <c r="E37" s="260">
        <v>1</v>
      </c>
      <c r="F37" s="107">
        <f>VLOOKUP($B37,PU!$B$3:$E$175,4,FALSE)</f>
        <v>70.98</v>
      </c>
      <c r="G37" s="224">
        <f t="shared" si="4"/>
        <v>70.98</v>
      </c>
      <c r="H37" s="15"/>
      <c r="I37" s="15"/>
      <c r="J37" s="15"/>
      <c r="K37" s="15"/>
      <c r="L37" s="15"/>
      <c r="M37" s="15"/>
      <c r="N37" s="15"/>
      <c r="O37" s="15"/>
    </row>
    <row r="38" spans="2:15" ht="27.6" outlineLevel="1" x14ac:dyDescent="0.25">
      <c r="B38" s="47" t="s">
        <v>149</v>
      </c>
      <c r="C38" s="21" t="str">
        <f>VLOOKUP($B38,PU!$B$3:$E$175,2,FALSE)</f>
        <v>UT</v>
      </c>
      <c r="D38" s="264" t="str">
        <f>VLOOKUP($B38,PU!$B$3:$E$175,3,FALSE)</f>
        <v>INTERCEPTAR CANALITZACIÓ EXISTENT / EMBOCADURA PERICÓ EXISTENT.</v>
      </c>
      <c r="E38" s="260">
        <v>1</v>
      </c>
      <c r="F38" s="107">
        <f>VLOOKUP($B38,PU!$B$3:$E$175,4,FALSE)</f>
        <v>160.12</v>
      </c>
      <c r="G38" s="224">
        <f t="shared" si="3"/>
        <v>160.12</v>
      </c>
      <c r="H38" s="15"/>
      <c r="I38" s="15"/>
      <c r="J38" s="15"/>
      <c r="K38" s="15"/>
      <c r="L38" s="15"/>
      <c r="M38" s="15"/>
      <c r="N38" s="15"/>
      <c r="O38" s="15"/>
    </row>
    <row r="39" spans="2:15" ht="27.6" outlineLevel="1" x14ac:dyDescent="0.25">
      <c r="B39" s="47" t="s">
        <v>151</v>
      </c>
      <c r="C39" s="21" t="str">
        <f>VLOOKUP($B39,PU!$B$3:$E$175,2,FALSE)</f>
        <v>ML</v>
      </c>
      <c r="D39" s="264" t="str">
        <f>VLOOKUP($B39,PU!$B$3:$E$175,3,FALSE)</f>
        <v>COMPROVACIÓ I MANDRINATGE DE CANALITZACIÓ EXISTENT DEIXANT PASSAT FIL GUIA.</v>
      </c>
      <c r="E39" s="260">
        <v>80</v>
      </c>
      <c r="F39" s="107">
        <f>VLOOKUP($B39,PU!$B$3:$E$175,4,FALSE)</f>
        <v>2.16</v>
      </c>
      <c r="G39" s="224">
        <f t="shared" si="3"/>
        <v>172.8</v>
      </c>
      <c r="H39" s="15"/>
      <c r="I39" s="15"/>
      <c r="J39" s="15"/>
      <c r="K39" s="15"/>
      <c r="L39" s="15"/>
      <c r="M39" s="15"/>
      <c r="N39" s="15"/>
      <c r="O39" s="15"/>
    </row>
    <row r="40" spans="2:15" ht="96.6" outlineLevel="1" x14ac:dyDescent="0.25">
      <c r="B40" s="47" t="s">
        <v>153</v>
      </c>
      <c r="C40" s="21" t="str">
        <f>VLOOKUP($B40,PU!$B$3:$E$175,2,FALSE)</f>
        <v>ML</v>
      </c>
      <c r="D40" s="264" t="str">
        <f>VLOOKUP($B40,PU!$B$3:$E$175,3,FALSE)</f>
        <v>CANALITZACIÓ EN VORERA INCLOENT SUBMINISTRAMENT I INSTAL∙LACIÓ DE 2 TUBS DE PE ø 110 mm DE DOBLE CAPA, LLIS A L'INTERIOR I CORRUGAT A L'EXTERIOR, INCLÒS EXCAVACIÓ EN RASA DE 40 x 60 cm. DE PROFUNDITAT, BASE I PROTECCIÓ DE FORMIGÓ HM20, EN VORERES DE PANOT INCLÒS LA SEVA REPOSICIÓ.  TOTALMENT EXECUTADA D'ACORD AMB LES ORDENANCES MUNICIPALS I INDICACIONS PARTICULARS.</v>
      </c>
      <c r="E40" s="260">
        <v>8</v>
      </c>
      <c r="F40" s="107">
        <f>VLOOKUP($B40,PU!$B$3:$E$175,4,FALSE)</f>
        <v>73.569999999999993</v>
      </c>
      <c r="G40" s="224">
        <f t="shared" si="3"/>
        <v>588.55999999999995</v>
      </c>
      <c r="H40" s="15"/>
      <c r="I40" s="15"/>
      <c r="J40" s="15"/>
      <c r="K40" s="15"/>
      <c r="L40" s="15"/>
      <c r="M40" s="15"/>
      <c r="N40" s="15"/>
      <c r="O40" s="15"/>
    </row>
    <row r="41" spans="2:15" ht="27.6" outlineLevel="1" x14ac:dyDescent="0.25">
      <c r="B41" s="47" t="s">
        <v>160</v>
      </c>
      <c r="C41" s="21" t="str">
        <f>VLOOKUP($B41,PU!$B$3:$E$175,2,FALSE)</f>
        <v>ML</v>
      </c>
      <c r="D41" s="264" t="str">
        <f>VLOOKUP($B41,PU!$B$3:$E$175,3,FALSE)</f>
        <v>SUPLEMENT PER REALITZACIÓ DE CANALITZACIÓ EN VORERA DE PAVIMENT ESPECIAL, TIPUS GRANIT, LLAMBORDES O SIMILARS</v>
      </c>
      <c r="E41" s="260">
        <v>5</v>
      </c>
      <c r="F41" s="107">
        <f>VLOOKUP($B41,PU!$B$3:$E$175,4,FALSE)</f>
        <v>25.97</v>
      </c>
      <c r="G41" s="224">
        <f t="shared" si="3"/>
        <v>129.85</v>
      </c>
      <c r="H41" s="15"/>
      <c r="I41" s="15"/>
      <c r="J41" s="15"/>
      <c r="K41" s="15"/>
      <c r="L41" s="15"/>
      <c r="M41" s="15"/>
      <c r="N41" s="15"/>
      <c r="O41" s="15"/>
    </row>
    <row r="42" spans="2:15" ht="110.4" outlineLevel="1" x14ac:dyDescent="0.25">
      <c r="B42" s="47" t="s">
        <v>162</v>
      </c>
      <c r="C42" s="21" t="str">
        <f>VLOOKUP($B42,PU!$B$3:$E$175,2,FALSE)</f>
        <v>ML</v>
      </c>
      <c r="D42" s="264" t="str">
        <f>VLOOKUP($B42,PU!$B$3:$E$175,3,FALSE)</f>
        <v>REPARACIÓ TUBULAR EN VORERA, MITJANÇANT EXCAVACIÓ, SUBMINISTRAMENT I COL∙LOCACIÓ TUB DE PE DE DOBLE CAPA, LLIS A L'INTERIOR I CORRUGAT A L'EXTERIOR DEL MATEIX DIÀMETRE QUE L'EXISTENT, MANIGOT D'ACOBLAMENT, PAS DEL CABLE, COL∙LOCACIÓ DE MITJA CANYA, LLIGAT AMB FILFERROS I FORMIGONAT DEL CONJUNT I REPOSICIÓ DE PAVIMENT DE PANOT DE LES MATEIXES CARACTERÍSTIQUES A L'EXISTENT, PER A LLARGADES FINS A 2m. TOTALMENT EXECUTADA.</v>
      </c>
      <c r="E42" s="260">
        <v>2</v>
      </c>
      <c r="F42" s="107">
        <f>VLOOKUP($B42,PU!$B$3:$E$175,4,FALSE)</f>
        <v>134.16</v>
      </c>
      <c r="G42" s="224">
        <f t="shared" si="3"/>
        <v>268.32</v>
      </c>
      <c r="H42" s="15"/>
      <c r="I42" s="15"/>
      <c r="J42" s="15"/>
      <c r="K42" s="15"/>
      <c r="L42" s="15"/>
      <c r="M42" s="15"/>
      <c r="N42" s="15"/>
      <c r="O42" s="15"/>
    </row>
    <row r="43" spans="2:15" ht="27.6" outlineLevel="1" x14ac:dyDescent="0.25">
      <c r="B43" s="47" t="s">
        <v>241</v>
      </c>
      <c r="C43" s="21" t="str">
        <f>VLOOKUP($B43,PU!$B$3:$E$175,2,FALSE)</f>
        <v>UT</v>
      </c>
      <c r="D43" s="264" t="str">
        <f>VLOOKUP($B43,PU!$B$3:$E$175,3,FALSE)</f>
        <v>SUBMINISTRAMENT PLACA DE PRESA DE TERRA DE 500 x 500 x 3 mm I ACCESSORIS CONNEXIÓ.</v>
      </c>
      <c r="E43" s="260">
        <v>1</v>
      </c>
      <c r="F43" s="107">
        <f>VLOOKUP($B43,PU!$B$3:$E$175,4,FALSE)</f>
        <v>30.29</v>
      </c>
      <c r="G43" s="224">
        <f t="shared" si="3"/>
        <v>30.29</v>
      </c>
      <c r="H43" s="15"/>
      <c r="I43" s="15"/>
      <c r="J43" s="15"/>
      <c r="K43" s="15"/>
      <c r="L43" s="15"/>
      <c r="M43" s="15"/>
      <c r="N43" s="15"/>
      <c r="O43" s="15"/>
    </row>
    <row r="44" spans="2:15" ht="41.4" outlineLevel="1" x14ac:dyDescent="0.25">
      <c r="B44" s="47" t="s">
        <v>242</v>
      </c>
      <c r="C44" s="21" t="str">
        <f>VLOOKUP($B44,PU!$B$3:$E$175,2,FALSE)</f>
        <v>UT</v>
      </c>
      <c r="D44" s="264" t="str">
        <f>VLOOKUP($B44,PU!$B$3:$E$175,3,FALSE)</f>
        <v>INSTAL∙LACIÓ PLACA DE PRESA DE TERRA DE 500 x 500 x 3 mm I ACCESSORIS CONNEXIÓ, EN PERICÓ DE REGISTRE. INCLOSA OBRA CIVIL NECESSÀRIA.</v>
      </c>
      <c r="E44" s="260">
        <v>1</v>
      </c>
      <c r="F44" s="107">
        <f>VLOOKUP($B44,PU!$B$3:$E$175,4,FALSE)</f>
        <v>129.83000000000001</v>
      </c>
      <c r="G44" s="224">
        <f t="shared" si="3"/>
        <v>129.83000000000001</v>
      </c>
      <c r="H44" s="15"/>
      <c r="I44" s="15"/>
      <c r="J44" s="15"/>
      <c r="K44" s="15"/>
      <c r="L44" s="15"/>
      <c r="M44" s="15"/>
      <c r="N44" s="15"/>
      <c r="O44" s="15"/>
    </row>
    <row r="45" spans="2:15" outlineLevel="1" x14ac:dyDescent="0.25">
      <c r="B45" s="47" t="s">
        <v>244</v>
      </c>
      <c r="C45" s="21" t="str">
        <f>VLOOKUP($B45,PU!$B$3:$E$175,2,FALSE)</f>
        <v>UT</v>
      </c>
      <c r="D45" s="264" t="str">
        <f>VLOOKUP($B45,PU!$B$3:$E$175,3,FALSE)</f>
        <v>OBTURACIÓ DE TUBULAR AMB CABLES EXISTENTS.</v>
      </c>
      <c r="E45" s="260">
        <v>4</v>
      </c>
      <c r="F45" s="107">
        <f>VLOOKUP($B45,PU!$B$3:$E$175,4,FALSE)</f>
        <v>2.6</v>
      </c>
      <c r="G45" s="224">
        <f t="shared" si="3"/>
        <v>10.4</v>
      </c>
      <c r="H45" s="15"/>
      <c r="I45" s="15"/>
      <c r="J45" s="15"/>
      <c r="K45" s="15"/>
      <c r="L45" s="15"/>
      <c r="M45" s="15"/>
      <c r="N45" s="15"/>
      <c r="O45" s="15"/>
    </row>
    <row r="46" spans="2:15" ht="41.4" outlineLevel="1" x14ac:dyDescent="0.25">
      <c r="B46" s="47" t="s">
        <v>245</v>
      </c>
      <c r="C46" s="21" t="str">
        <f>VLOOKUP($B46,PU!$B$3:$E$175,2,FALSE)</f>
        <v>M3</v>
      </c>
      <c r="D46" s="264" t="str">
        <f>VLOOKUP($B46,PU!$B$3:$E$175,3,FALSE)</f>
        <v>DEMOLICIÓ DE FORMIGÓ AMB MARTELL TRENCADOR, INCLÒS TALL D'ARMADURES AMB SOPLET, RETIRADA I TRANSPORT DE RESIDUS A DEIXALLERIA. TOTALMENT EXECUTADA.</v>
      </c>
      <c r="E46" s="260">
        <v>1</v>
      </c>
      <c r="F46" s="107">
        <f>VLOOKUP($B46,PU!$B$3:$E$175,4,FALSE)</f>
        <v>109.06</v>
      </c>
      <c r="G46" s="224">
        <f t="shared" si="3"/>
        <v>109.06</v>
      </c>
      <c r="H46" s="15"/>
      <c r="I46" s="15"/>
      <c r="J46" s="15"/>
      <c r="K46" s="15"/>
      <c r="L46" s="15"/>
      <c r="M46" s="15"/>
      <c r="N46" s="15"/>
      <c r="O46" s="15"/>
    </row>
    <row r="47" spans="2:15" ht="69" outlineLevel="1" x14ac:dyDescent="0.25">
      <c r="B47" s="47" t="s">
        <v>171</v>
      </c>
      <c r="C47" s="21" t="str">
        <f>VLOOKUP($B47,PU!$B$3:$E$175,2,FALSE)</f>
        <v>UT</v>
      </c>
      <c r="D47" s="264" t="str">
        <f>VLOOKUP($B47,PU!$B$3:$E$175,3,FALSE)</f>
        <v>SENYALITZACIÓ OBRES, ZONES D'ABASSEGAMENT DE MATERIALS, MAQUINÀRIA, TALLS DE CARRIL I SIMILARS, NECESSARIS PER A L'EXECUCIÓ DE L'OBRA CIVIL A FER EN EL PUNT DE CONTROL. INCLOU TRAMITACIÓ PERMISOS I GESTIONS DAVANT ORGANISMES I ADMINISTRACIONS.</v>
      </c>
      <c r="E47" s="260">
        <v>1</v>
      </c>
      <c r="F47" s="107">
        <f>VLOOKUP($B47,PU!$B$3:$E$175,4,FALSE)</f>
        <v>389.49</v>
      </c>
      <c r="G47" s="224">
        <f t="shared" si="3"/>
        <v>389.49</v>
      </c>
      <c r="H47" s="15"/>
      <c r="I47" s="15"/>
      <c r="J47" s="15"/>
      <c r="K47" s="15"/>
      <c r="L47" s="15"/>
      <c r="M47" s="15"/>
      <c r="N47" s="15"/>
      <c r="O47" s="15"/>
    </row>
    <row r="48" spans="2:15" ht="15.6" outlineLevel="1" x14ac:dyDescent="0.3">
      <c r="B48" s="323" t="s">
        <v>207</v>
      </c>
      <c r="C48" s="323"/>
      <c r="D48" s="323"/>
      <c r="E48" s="323"/>
      <c r="F48" s="323"/>
      <c r="G48" s="261">
        <f>SUM(G33:G47)</f>
        <v>2496.8000000000002</v>
      </c>
      <c r="H48" s="22"/>
      <c r="I48" s="23"/>
      <c r="J48" s="24"/>
      <c r="K48" s="25"/>
    </row>
    <row r="49" spans="2:12" ht="15.6" outlineLevel="1" x14ac:dyDescent="0.3">
      <c r="B49" s="290"/>
      <c r="C49" s="290"/>
      <c r="D49" s="290"/>
      <c r="E49" s="290"/>
      <c r="F49" s="290"/>
      <c r="G49" s="290"/>
      <c r="H49" s="22"/>
      <c r="I49" s="23"/>
      <c r="J49" s="24"/>
      <c r="K49" s="25"/>
      <c r="L49" s="26"/>
    </row>
    <row r="50" spans="2:12" ht="15" customHeight="1" outlineLevel="1" x14ac:dyDescent="0.3">
      <c r="B50" s="324" t="str">
        <f>PU!B73</f>
        <v>INSTAL·LACIÓ ELÈCTRICA</v>
      </c>
      <c r="C50" s="325"/>
      <c r="D50" s="325"/>
      <c r="E50" s="325"/>
      <c r="F50" s="325"/>
      <c r="G50" s="325"/>
      <c r="H50" s="14"/>
      <c r="I50" s="27"/>
      <c r="J50" s="28"/>
      <c r="K50" s="14"/>
    </row>
    <row r="51" spans="2:12" ht="27.6" outlineLevel="1" x14ac:dyDescent="0.3">
      <c r="B51" s="29" t="s">
        <v>107</v>
      </c>
      <c r="C51" s="29" t="str">
        <f>VLOOKUP($B51,PU!$B$3:$E$175,2,FALSE)</f>
        <v>UT</v>
      </c>
      <c r="D51" s="242" t="str">
        <f>VLOOKUP($B51,PU!$B$3:$E$175,3,FALSE)</f>
        <v>TREBALLS PER A LA REALITZACIÓ DE L'ALIMENTACIÓ DEL PUNT DE CONTROL, D'ACORD AMB EL QUE INDICA EL PLEC.</v>
      </c>
      <c r="E51" s="260">
        <v>1</v>
      </c>
      <c r="F51" s="107">
        <f>VLOOKUP($B51,PU!$B$3:$E$175,4,FALSE)</f>
        <v>164.45</v>
      </c>
      <c r="G51" s="224">
        <f t="shared" ref="G51:G60" si="5">ROUND($E51*F51,2)</f>
        <v>164.45</v>
      </c>
      <c r="H51" s="15"/>
      <c r="I51" s="15"/>
      <c r="J51" s="15"/>
      <c r="K51" s="15"/>
    </row>
    <row r="52" spans="2:12" ht="82.8" outlineLevel="1" x14ac:dyDescent="0.3">
      <c r="B52" s="29" t="s">
        <v>109</v>
      </c>
      <c r="C52" s="29" t="str">
        <f>VLOOKUP($B52,PU!$B$3:$E$175,2,FALSE)</f>
        <v>UT</v>
      </c>
      <c r="D52" s="242" t="str">
        <f>VLOOKUP($B52,PU!$B$3:$E$175,3,FALSE)</f>
        <v xml:space="preserve">SUBMINISTRAMENT D'EQUIPAMENTS ESPECÍFICS PER LA DISTRIBUCIÓ D'ENERGIA DEL PUNT DE CONTROL, CONSISTENTS EN PROTECCIONS ELÈCTRIQUES CONTRA SOBRETENSIONS TRANSITÒRIES (1 UT) I PERMANENTS (1 UT), DIFERENCIALS (FINS A 2 UT), MAGNETOTÈRMICS  (FINS A 3 UT) I PRESA DE CORRENT TIPUS SCHUKO (1 UT). </v>
      </c>
      <c r="E52" s="260">
        <v>1</v>
      </c>
      <c r="F52" s="107">
        <f>VLOOKUP($B52,PU!$B$3:$E$175,4,FALSE)</f>
        <v>257.93</v>
      </c>
      <c r="G52" s="224">
        <f t="shared" si="5"/>
        <v>257.93</v>
      </c>
      <c r="H52" s="15"/>
      <c r="I52" s="15"/>
      <c r="J52" s="15"/>
      <c r="K52" s="15"/>
    </row>
    <row r="53" spans="2:12" ht="27.6" outlineLevel="1" x14ac:dyDescent="0.3">
      <c r="B53" s="29" t="s">
        <v>110</v>
      </c>
      <c r="C53" s="29" t="str">
        <f>VLOOKUP($B53,PU!$B$3:$E$175,2,FALSE)</f>
        <v>UT</v>
      </c>
      <c r="D53" s="242" t="str">
        <f>VLOOKUP($B53,PU!$B$3:$E$175,3,FALSE)</f>
        <v xml:space="preserve">INSTAL·LACIÓ D'EQUIPAMENTS ESPECÍFICS PER LA DISTRIBUCIÓ D'ENERGIA DEL PUNT DE CONTROL. </v>
      </c>
      <c r="E53" s="260">
        <v>1</v>
      </c>
      <c r="F53" s="107">
        <f>VLOOKUP($B53,PU!$B$3:$E$175,4,FALSE)</f>
        <v>70.11</v>
      </c>
      <c r="G53" s="224">
        <f t="shared" si="5"/>
        <v>70.11</v>
      </c>
      <c r="H53" s="15"/>
      <c r="I53" s="15"/>
      <c r="J53" s="15"/>
      <c r="K53" s="15"/>
    </row>
    <row r="54" spans="2:12" ht="41.4" outlineLevel="1" x14ac:dyDescent="0.3">
      <c r="B54" s="29" t="s">
        <v>112</v>
      </c>
      <c r="C54" s="29" t="str">
        <f>VLOOKUP($B54,PU!$B$3:$E$175,2,FALSE)</f>
        <v>ML</v>
      </c>
      <c r="D54" s="242" t="str">
        <f>VLOOKUP($B54,PU!$B$3:$E$175,3,FALSE)</f>
        <v>SUBMINISTRAMENT DE CABLE DE CONDUCTOR DE COURE AMB AÏLLAMENT DE PLÀSTIC, DE SECCIÓ 1x6  mm2 PER PRESES DE TERRA.</v>
      </c>
      <c r="E54" s="260">
        <v>30</v>
      </c>
      <c r="F54" s="107">
        <f>VLOOKUP($B54,PU!$B$3:$E$175,4,FALSE)</f>
        <v>0.95</v>
      </c>
      <c r="G54" s="224">
        <f t="shared" si="5"/>
        <v>28.5</v>
      </c>
      <c r="H54" s="15"/>
      <c r="I54" s="15"/>
      <c r="J54" s="15"/>
      <c r="K54" s="15"/>
    </row>
    <row r="55" spans="2:12" ht="27.6" outlineLevel="1" x14ac:dyDescent="0.3">
      <c r="B55" s="29" t="s">
        <v>113</v>
      </c>
      <c r="C55" s="29" t="str">
        <f>VLOOKUP($B55,PU!$B$3:$E$175,2,FALSE)</f>
        <v>ML</v>
      </c>
      <c r="D55" s="242" t="str">
        <f>VLOOKUP($B55,PU!$B$3:$E$175,3,FALSE)</f>
        <v>INSTAL·LACIÓ DE CABLE DE CONDUCTOR DE COURE AMB AÏLLAMENT DE PLÀSTIC, DE SECCIÓ 1x6  mm2 PER PRESES DE TERRA.</v>
      </c>
      <c r="E55" s="260">
        <v>30</v>
      </c>
      <c r="F55" s="107">
        <f>VLOOKUP($B55,PU!$B$3:$E$175,4,FALSE)</f>
        <v>0.78</v>
      </c>
      <c r="G55" s="224">
        <f t="shared" si="5"/>
        <v>23.4</v>
      </c>
      <c r="H55" s="15"/>
      <c r="I55" s="15"/>
      <c r="J55" s="15"/>
      <c r="K55" s="15"/>
    </row>
    <row r="56" spans="2:12" ht="27.6" outlineLevel="1" x14ac:dyDescent="0.3">
      <c r="B56" s="29" t="s">
        <v>114</v>
      </c>
      <c r="C56" s="29" t="str">
        <f>VLOOKUP($B56,PU!$B$3:$E$175,2,FALSE)</f>
        <v>ML</v>
      </c>
      <c r="D56" s="242" t="str">
        <f>VLOOKUP($B56,PU!$B$3:$E$175,3,FALSE)</f>
        <v>SUBMINISTRAMENT DE CABLE DE CONDUCTOR DE COURE EPTAFILAR NU, DE SECCIÓ 1x35  mm2.</v>
      </c>
      <c r="E56" s="260">
        <v>5</v>
      </c>
      <c r="F56" s="107">
        <f>VLOOKUP($B56,PU!$B$3:$E$175,4,FALSE)</f>
        <v>3.89</v>
      </c>
      <c r="G56" s="224">
        <f t="shared" si="5"/>
        <v>19.45</v>
      </c>
      <c r="H56" s="15"/>
      <c r="I56" s="15"/>
      <c r="J56" s="15"/>
      <c r="K56" s="15"/>
    </row>
    <row r="57" spans="2:12" ht="27.6" outlineLevel="1" x14ac:dyDescent="0.3">
      <c r="B57" s="29" t="s">
        <v>115</v>
      </c>
      <c r="C57" s="29" t="str">
        <f>VLOOKUP($B57,PU!$B$3:$E$175,2,FALSE)</f>
        <v>ML</v>
      </c>
      <c r="D57" s="242" t="str">
        <f>VLOOKUP($B57,PU!$B$3:$E$175,3,FALSE)</f>
        <v>INSTAL·LACIÓ DE CABLE DE CONDUCTOR DE COURE EPTAFILAR NU, DE SECCIÓ 1x35  mm2.</v>
      </c>
      <c r="E57" s="260">
        <v>5</v>
      </c>
      <c r="F57" s="107">
        <f>VLOOKUP($B57,PU!$B$3:$E$175,4,FALSE)</f>
        <v>0.78</v>
      </c>
      <c r="G57" s="224">
        <f t="shared" si="5"/>
        <v>3.9</v>
      </c>
      <c r="H57" s="15"/>
      <c r="I57" s="15"/>
      <c r="J57" s="15"/>
      <c r="K57" s="15"/>
    </row>
    <row r="58" spans="2:12" ht="27.6" outlineLevel="1" x14ac:dyDescent="0.3">
      <c r="B58" s="29" t="s">
        <v>116</v>
      </c>
      <c r="C58" s="29" t="str">
        <f>VLOOKUP($B58,PU!$B$3:$E$175,2,FALSE)</f>
        <v>ML</v>
      </c>
      <c r="D58" s="242" t="str">
        <f>VLOOKUP($B58,PU!$B$3:$E$175,3,FALSE)</f>
        <v>SUBMINISTRAMENT DE CABLE CONDUCTOR DE COURE RV-K 0,6/1KV DE 3x6 mm2</v>
      </c>
      <c r="E58" s="260">
        <v>130</v>
      </c>
      <c r="F58" s="107">
        <f>VLOOKUP($B58,PU!$B$3:$E$175,4,FALSE)</f>
        <v>2.42</v>
      </c>
      <c r="G58" s="224">
        <f t="shared" si="5"/>
        <v>314.60000000000002</v>
      </c>
      <c r="H58" s="15"/>
      <c r="I58" s="15"/>
      <c r="J58" s="15"/>
      <c r="K58" s="15"/>
    </row>
    <row r="59" spans="2:12" ht="27.6" outlineLevel="1" x14ac:dyDescent="0.3">
      <c r="B59" s="29" t="s">
        <v>117</v>
      </c>
      <c r="C59" s="29" t="str">
        <f>VLOOKUP($B59,PU!$B$3:$E$175,2,FALSE)</f>
        <v>ML</v>
      </c>
      <c r="D59" s="242" t="str">
        <f>VLOOKUP($B59,PU!$B$3:$E$175,3,FALSE)</f>
        <v>INSTAL·LACIÓ DE CABLE CONDUCTOR DE COURE RV-K 0,6/1KV DE 3x6 mm2</v>
      </c>
      <c r="E59" s="260">
        <v>130</v>
      </c>
      <c r="F59" s="107">
        <f>VLOOKUP($B59,PU!$B$3:$E$175,4,FALSE)</f>
        <v>0.78</v>
      </c>
      <c r="G59" s="224">
        <f t="shared" ref="G59" si="6">ROUND($E59*F59,2)</f>
        <v>101.4</v>
      </c>
      <c r="H59" s="15"/>
      <c r="I59" s="15"/>
      <c r="J59" s="15"/>
      <c r="K59" s="15"/>
    </row>
    <row r="60" spans="2:12" ht="69" outlineLevel="1" x14ac:dyDescent="0.3">
      <c r="B60" s="29" t="s">
        <v>369</v>
      </c>
      <c r="C60" s="29" t="str">
        <f>VLOOKUP($B60,PU!$B$3:$E$175,2,FALSE)</f>
        <v>UT</v>
      </c>
      <c r="D60" s="242" t="str">
        <f>VLOOKUP($B60,PU!$B$3:$E$175,3,FALSE)</f>
        <v>MODIFICACIÓ DE LEGALITZACIÓ EXISTENT DE &lt;15KW PER AFEGIR UNA SORTIDA ADICIONAL PER ALIMENTAR UN ARMARI Y CÀMERES. INCLOU CÀLCULS DE CABLEJAT, RIYSIC, CIE I LA GESTIÓ PER LA FIRMA DE LA DECLARACIÓ RESPONSABLE I LA PRESENTACIÓ A INDUSTRIA.</v>
      </c>
      <c r="E60" s="260">
        <v>1</v>
      </c>
      <c r="F60" s="107">
        <f>VLOOKUP($B60,PU!$B$3:$E$175,4,FALSE)</f>
        <v>261.73</v>
      </c>
      <c r="G60" s="224">
        <f t="shared" si="5"/>
        <v>261.73</v>
      </c>
      <c r="H60" s="15"/>
      <c r="I60" s="15"/>
      <c r="J60" s="15"/>
      <c r="K60" s="15"/>
    </row>
    <row r="61" spans="2:12" ht="15.6" x14ac:dyDescent="0.3">
      <c r="B61" s="323" t="s">
        <v>208</v>
      </c>
      <c r="C61" s="323"/>
      <c r="D61" s="323"/>
      <c r="E61" s="323"/>
      <c r="F61" s="323"/>
      <c r="G61" s="261">
        <f>SUM(G51:G60)</f>
        <v>1245.47</v>
      </c>
      <c r="H61" s="22"/>
      <c r="I61" s="23"/>
      <c r="J61" s="24"/>
      <c r="K61" s="25"/>
    </row>
    <row r="62" spans="2:12" ht="15" customHeight="1" x14ac:dyDescent="0.3">
      <c r="B62" s="291"/>
      <c r="C62" s="291"/>
      <c r="D62" s="291"/>
      <c r="E62" s="291"/>
      <c r="F62" s="291"/>
      <c r="G62" s="291"/>
      <c r="H62" s="22"/>
      <c r="I62" s="23"/>
      <c r="J62" s="24"/>
      <c r="K62" s="25"/>
    </row>
    <row r="63" spans="2:12" ht="15" customHeight="1" outlineLevel="1" x14ac:dyDescent="0.3">
      <c r="B63" s="324" t="str">
        <f>PU!B92</f>
        <v>SENYALITZACIÓ</v>
      </c>
      <c r="C63" s="325"/>
      <c r="D63" s="325"/>
      <c r="E63" s="325"/>
      <c r="F63" s="325"/>
      <c r="G63" s="325"/>
      <c r="H63" s="14"/>
      <c r="I63" s="27"/>
      <c r="J63" s="28"/>
      <c r="K63" s="14"/>
    </row>
    <row r="64" spans="2:12" ht="82.8" outlineLevel="1" x14ac:dyDescent="0.3">
      <c r="B64" s="29" t="s">
        <v>178</v>
      </c>
      <c r="C64" s="29" t="str">
        <f>VLOOKUP($B64,PU!$B$3:$E$175,2,FALSE)</f>
        <v>UT</v>
      </c>
      <c r="D64" s="242" t="str">
        <f>VLOOKUP($B64,PU!$B$3:$E$175,3,FALSE)</f>
        <v>SUBMINISTRAMENT DE SENYAL DE "CÀMERA DE TRÀNSIT" B-53a SEGONS MANUAL DE SENYALITZACIÓ URBANA I PLEC DE SENYALITZACIÓ PER A LA CIUTAT DE BARCELONA. SENYAL D'ALUMINI DE DOBLE PESTANYA HI, NIVELL II DE 2 MM DE GRUIX, DE DIÀMETRE 40 o 60cm SEGONS NORMES. INCLÒS ELEMENTS DE SUSTENTACIÓ I FIXACIÓ.</v>
      </c>
      <c r="E64" s="47">
        <v>1</v>
      </c>
      <c r="F64" s="107">
        <f>VLOOKUP($B64,PU!$B$3:$E$175,4,FALSE)</f>
        <v>90.42</v>
      </c>
      <c r="G64" s="224">
        <f t="shared" ref="G64:G66" si="7">ROUND($E64*F64,2)</f>
        <v>90.42</v>
      </c>
      <c r="H64" s="15"/>
      <c r="I64" s="15"/>
      <c r="J64" s="15"/>
      <c r="K64" s="15"/>
    </row>
    <row r="65" spans="2:11" ht="82.8" x14ac:dyDescent="0.3">
      <c r="B65" s="29" t="s">
        <v>181</v>
      </c>
      <c r="C65" s="29" t="str">
        <f>VLOOKUP($B65,PU!$B$3:$E$175,2,FALSE)</f>
        <v>UT</v>
      </c>
      <c r="D65" s="242" t="str">
        <f>VLOOKUP($B65,PU!$B$3:$E$175,3,FALSE)</f>
        <v>SUBMINISTRAMENT DE SENYAL DE "CONTROL FOTOGRÀFIC" B-55a SEGONS MANUAL DE SENYALITZACIÓ URBANA I PLEC DE SENYALITZACIÓ PER A LA CIUTAT DE BARCELONA. SENYAL D'ALUMINI DE DOBLE PESTANYA HI, NIVELL II DE 2 MM DE GRUIX, DE DIÀMETRE 60 CM SEGONS NORMES. INCLÒS ELEMENTS DE SUSTENTACIÓ I FIXACIÓ.</v>
      </c>
      <c r="E65" s="47">
        <v>1</v>
      </c>
      <c r="F65" s="107">
        <f>VLOOKUP($B65,PU!$B$3:$E$175,4,FALSE)</f>
        <v>107.23</v>
      </c>
      <c r="G65" s="224">
        <f t="shared" si="7"/>
        <v>107.23</v>
      </c>
      <c r="H65" s="15"/>
      <c r="I65" s="15"/>
      <c r="J65" s="15"/>
      <c r="K65" s="15"/>
    </row>
    <row r="66" spans="2:11" x14ac:dyDescent="0.3">
      <c r="B66" s="29" t="s">
        <v>184</v>
      </c>
      <c r="C66" s="29" t="str">
        <f>VLOOKUP($B66,PU!$B$3:$E$175,2,FALSE)</f>
        <v>UT</v>
      </c>
      <c r="D66" s="262" t="str">
        <f>VLOOKUP($B66,PU!$B$3:$E$175,3,FALSE)</f>
        <v>INSTAL·LACIÓ DE SENYAL VERTICAL.</v>
      </c>
      <c r="E66" s="47">
        <v>2</v>
      </c>
      <c r="F66" s="107">
        <f>VLOOKUP($B66,PU!$B$3:$E$175,4,FALSE)</f>
        <v>38.950000000000003</v>
      </c>
      <c r="G66" s="224">
        <f t="shared" si="7"/>
        <v>77.900000000000006</v>
      </c>
      <c r="H66" s="15"/>
      <c r="I66" s="15"/>
      <c r="J66" s="15"/>
      <c r="K66" s="15"/>
    </row>
    <row r="67" spans="2:11" ht="15.6" outlineLevel="1" x14ac:dyDescent="0.3">
      <c r="B67" s="323" t="s">
        <v>209</v>
      </c>
      <c r="C67" s="323"/>
      <c r="D67" s="323"/>
      <c r="E67" s="323"/>
      <c r="F67" s="323"/>
      <c r="G67" s="261">
        <f>SUM(G64:G66)</f>
        <v>275.55</v>
      </c>
      <c r="H67" s="22"/>
      <c r="I67" s="23"/>
      <c r="J67" s="24"/>
      <c r="K67" s="25"/>
    </row>
    <row r="68" spans="2:11" ht="15" customHeight="1" outlineLevel="1" x14ac:dyDescent="0.3">
      <c r="B68" s="291"/>
      <c r="C68" s="291"/>
      <c r="D68" s="291"/>
      <c r="E68" s="291"/>
      <c r="F68" s="291"/>
      <c r="G68" s="291"/>
      <c r="H68" s="22"/>
      <c r="I68" s="23"/>
      <c r="J68" s="24"/>
      <c r="K68" s="25"/>
    </row>
    <row r="69" spans="2:11" ht="15" customHeight="1" outlineLevel="1" x14ac:dyDescent="0.3">
      <c r="B69" s="324" t="str">
        <f>PU!B105</f>
        <v>COMUNICACIONS</v>
      </c>
      <c r="C69" s="325"/>
      <c r="D69" s="325"/>
      <c r="E69" s="325"/>
      <c r="F69" s="325"/>
      <c r="G69" s="325"/>
      <c r="H69" s="14"/>
      <c r="I69" s="27"/>
      <c r="J69" s="28"/>
      <c r="K69" s="14"/>
    </row>
    <row r="70" spans="2:11" ht="41.4" outlineLevel="1" x14ac:dyDescent="0.3">
      <c r="B70" s="29" t="s">
        <v>74</v>
      </c>
      <c r="C70" s="29" t="str">
        <f>VLOOKUP($B70,PU!$B$3:$E$175,2,FALSE)</f>
        <v>ML</v>
      </c>
      <c r="D70" s="242" t="str">
        <f>VLOOKUP($B70,PU!$B$3:$E$175,3,FALSE)</f>
        <v>SUBMINISTRAMENT I INSTAL∙LACIÓ DE CABLE DE 24 FO MONOMODE B1.1, SEGONS EN 186000. ARMAT. AMB PROTECCIÓ D'ARAMIDA, ARMADURA METÀL∙LICA I COBERTA EXTERIOR DE POLIETILÈ.</v>
      </c>
      <c r="E70" s="260">
        <v>30</v>
      </c>
      <c r="F70" s="107">
        <f>VLOOKUP($B70,PU!$B$3:$E$175,4,FALSE)</f>
        <v>2.74</v>
      </c>
      <c r="G70" s="224">
        <f t="shared" ref="G70:G73" si="8">ROUND($E70*F70,2)</f>
        <v>82.2</v>
      </c>
      <c r="H70" s="15"/>
      <c r="I70" s="15"/>
      <c r="J70" s="15"/>
      <c r="K70" s="15"/>
    </row>
    <row r="71" spans="2:11" ht="41.4" outlineLevel="1" x14ac:dyDescent="0.3">
      <c r="B71" s="29" t="s">
        <v>77</v>
      </c>
      <c r="C71" s="29" t="str">
        <f>VLOOKUP($B71,PU!$B$3:$E$175,2,FALSE)</f>
        <v>UT</v>
      </c>
      <c r="D71" s="242" t="str">
        <f>VLOOKUP($B71,PU!$B$3:$E$175,3,FALSE)</f>
        <v>SUBMINISTRAMENT I INSTAL·LACIÓ DE FUETÓ DE FO MONOMODE FINS A 2 m, INCLÚS CONNECTORS. SEGONS ESPECIFICACIONS AJUNTAMENT.</v>
      </c>
      <c r="E71" s="260">
        <v>2</v>
      </c>
      <c r="F71" s="107">
        <f>VLOOKUP($B71,PU!$B$3:$E$175,4,FALSE)</f>
        <v>19.04</v>
      </c>
      <c r="G71" s="224">
        <f t="shared" si="8"/>
        <v>38.08</v>
      </c>
      <c r="H71" s="15"/>
      <c r="I71" s="15"/>
      <c r="J71" s="15"/>
      <c r="K71" s="15"/>
    </row>
    <row r="72" spans="2:11" ht="27.6" outlineLevel="1" x14ac:dyDescent="0.3">
      <c r="B72" s="29" t="s">
        <v>84</v>
      </c>
      <c r="C72" s="29" t="str">
        <f>VLOOKUP($B72,PU!$B$3:$E$175,2,FALSE)</f>
        <v>UT</v>
      </c>
      <c r="D72" s="242" t="str">
        <f>VLOOKUP($B72,PU!$B$3:$E$175,3,FALSE)</f>
        <v>SUBMINISTRAMENT I INSTAL·LACIÓ DE CAIXA REPARTIDORA ÒPTICA OTB-24. SEGONS ESPECIFICACIONS AJUNTAMENT.</v>
      </c>
      <c r="E72" s="260">
        <v>1</v>
      </c>
      <c r="F72" s="107">
        <f>VLOOKUP($B72,PU!$B$3:$E$175,4,FALSE)</f>
        <v>302.94</v>
      </c>
      <c r="G72" s="224">
        <f t="shared" si="8"/>
        <v>302.94</v>
      </c>
      <c r="H72" s="15"/>
      <c r="I72" s="15"/>
      <c r="J72" s="15"/>
      <c r="K72" s="15"/>
    </row>
    <row r="73" spans="2:11" ht="55.2" outlineLevel="1" x14ac:dyDescent="0.3">
      <c r="B73" s="29" t="s">
        <v>87</v>
      </c>
      <c r="C73" s="29" t="str">
        <f>VLOOKUP($B73,PU!$B$3:$E$175,2,FALSE)</f>
        <v>UT</v>
      </c>
      <c r="D73" s="242" t="str">
        <f>VLOOKUP($B73,PU!$B$3:$E$175,3,FALSE)</f>
        <v>FUSIÓ EN RECTE DE 1 FO MONOMODE. INCLOU PIG·TAIL, CONNECTORS I ADAPTADORS, AIXÍ  COM LES MESURES DE RETROESPARCIMENT I POTÈNCIA. SEGONS ESPECIFICACIONS AJUTAMENT.</v>
      </c>
      <c r="E73" s="260">
        <v>4</v>
      </c>
      <c r="F73" s="107">
        <f>VLOOKUP($B73,PU!$B$3:$E$175,4,FALSE)</f>
        <v>56.26</v>
      </c>
      <c r="G73" s="224">
        <f t="shared" si="8"/>
        <v>225.04</v>
      </c>
      <c r="H73" s="15"/>
      <c r="I73" s="15"/>
      <c r="J73" s="15"/>
      <c r="K73" s="15"/>
    </row>
    <row r="74" spans="2:11" ht="82.8" outlineLevel="1" x14ac:dyDescent="0.3">
      <c r="B74" s="29" t="s">
        <v>91</v>
      </c>
      <c r="C74" s="29" t="str">
        <f>VLOOKUP($B74,PU!$B$3:$E$175,2,FALSE)</f>
        <v>UD</v>
      </c>
      <c r="D74" s="242" t="str">
        <f>VLOOKUP($B74,PU!$B$3:$E$175,3,FALSE)</f>
        <v xml:space="preserve">SUBMINISTRAMENT DE SWITCH DE COMUNICACIONS PER INSTAL·LACIÓ EN ARMARI DE CARRER, HOMOLOGAT PER L'AJUNTAMENT DE BARCELONA - IMI. SWITCH GESTIONABLE AMB 8 PORTS 10/100/1000Base-T + 2 PORTS 100/1000 SFP/RJ45 Combo. INCLOSOS SFP’s DE FIBRA  TN-SFP-LX1-SM GIB I SISTEMA DE MUNTATGE EN RACK. </v>
      </c>
      <c r="E74" s="260">
        <v>1</v>
      </c>
      <c r="F74" s="107">
        <f>VLOOKUP($B74,PU!$B$3:$E$175,4,FALSE)</f>
        <v>999.71</v>
      </c>
      <c r="G74" s="224">
        <f t="shared" ref="G74:G77" si="9">ROUND($E74*F74,2)</f>
        <v>999.71</v>
      </c>
      <c r="H74" s="15"/>
      <c r="I74" s="15"/>
      <c r="J74" s="15"/>
      <c r="K74" s="15"/>
    </row>
    <row r="75" spans="2:11" ht="27.6" outlineLevel="1" x14ac:dyDescent="0.3">
      <c r="B75" s="29" t="s">
        <v>93</v>
      </c>
      <c r="C75" s="29" t="str">
        <f>VLOOKUP($B75,PU!$B$3:$E$175,2,FALSE)</f>
        <v>UD</v>
      </c>
      <c r="D75" s="242" t="str">
        <f>VLOOKUP($B75,PU!$B$3:$E$175,3,FALSE)</f>
        <v>INSTAL·LACIÓ DE SWITCH DE COMUNICACIONS EN ARMARI DE CARRER, HOMOLOGAT PER L'AJUNTAMENT DE BARCELONA - IMI.</v>
      </c>
      <c r="E75" s="260">
        <v>1</v>
      </c>
      <c r="F75" s="107">
        <f>VLOOKUP($B75,PU!$B$3:$E$175,4,FALSE)</f>
        <v>64.92</v>
      </c>
      <c r="G75" s="224">
        <f t="shared" si="9"/>
        <v>64.92</v>
      </c>
      <c r="H75" s="15"/>
      <c r="I75" s="15"/>
      <c r="J75" s="15"/>
      <c r="K75" s="15"/>
    </row>
    <row r="76" spans="2:11" ht="82.8" outlineLevel="1" x14ac:dyDescent="0.3">
      <c r="B76" s="29" t="s">
        <v>104</v>
      </c>
      <c r="C76" s="29" t="str">
        <f>VLOOKUP($B76,PU!$B$3:$E$175,2,FALSE)</f>
        <v>UT</v>
      </c>
      <c r="D76" s="242" t="str">
        <f>VLOOKUP($B76,PU!$B$3:$E$175,3,FALSE)</f>
        <v>SUBMINISTRAMENT l INSTAL·LACIÓ DE CANVIADOR DE MEDI TIPUS SFP (FIBRA OPTICA MONOMODE). CONVERTIDOR DE  MEDI NECESSARI PER TRANSFORMAR LA SENYAL OPTICA A ELECTRICA FO/ ETHERNET/ 422/ 485/ 422, MODEL RAISECOM L2 DIN·RAIL S1503i-AC O EQUIVALENT, INCLOS EL SFP BIFIBRA LC/PC, AMB 1 PORT 100/1000M BASE-X SFP + 2 PORTS 10/100/1000M BX</v>
      </c>
      <c r="E76" s="260">
        <v>1</v>
      </c>
      <c r="F76" s="107">
        <f>VLOOKUP($B76,PU!$B$3:$E$175,4,FALSE)</f>
        <v>478.64</v>
      </c>
      <c r="G76" s="224">
        <f t="shared" ref="G76" si="10">ROUND($E76*F76,2)</f>
        <v>478.64</v>
      </c>
      <c r="H76" s="15"/>
      <c r="I76" s="15"/>
      <c r="J76" s="15"/>
      <c r="K76" s="15"/>
    </row>
    <row r="77" spans="2:11" ht="41.4" outlineLevel="1" x14ac:dyDescent="0.3">
      <c r="B77" s="29" t="s">
        <v>355</v>
      </c>
      <c r="C77" s="29" t="str">
        <f>VLOOKUP($B77,PU!$B$3:$E$175,2,FALSE)</f>
        <v>PAJ</v>
      </c>
      <c r="D77" s="242" t="str">
        <f>VLOOKUP($B77,PU!$B$3:$E$175,3,FALSE)</f>
        <v xml:space="preserve">TREBALLS CELLNEX PDC-09 PLA DE PALAU, INCLOU CONNEXIÓ I INTEGRACIÓ A LA XARXA ACTIVA, TREBALLS DE FO I TREBALLS D'ENGINYERIA, DESPLEGAMENT, DOCUMENTACIÓ I PRL. </v>
      </c>
      <c r="E77" s="260">
        <v>1</v>
      </c>
      <c r="F77" s="107">
        <f>VLOOKUP($B77,PU!$B$3:$E$175,4,FALSE)</f>
        <v>4634.26</v>
      </c>
      <c r="G77" s="224">
        <f t="shared" si="9"/>
        <v>4634.26</v>
      </c>
      <c r="H77" s="15"/>
      <c r="I77" s="15"/>
      <c r="J77" s="15"/>
      <c r="K77" s="30"/>
    </row>
    <row r="78" spans="2:11" ht="16.2" outlineLevel="1" thickBot="1" x14ac:dyDescent="0.35">
      <c r="B78" s="326" t="s">
        <v>210</v>
      </c>
      <c r="C78" s="326"/>
      <c r="D78" s="326"/>
      <c r="E78" s="326"/>
      <c r="F78" s="300"/>
      <c r="G78" s="251">
        <f>SUM(G70:G77)</f>
        <v>6825.7900000000009</v>
      </c>
      <c r="H78" s="22"/>
      <c r="I78" s="23"/>
      <c r="J78" s="24"/>
      <c r="K78" s="25"/>
    </row>
    <row r="79" spans="2:11" ht="15.6" outlineLevel="1" x14ac:dyDescent="0.3">
      <c r="B79" s="327" t="s">
        <v>211</v>
      </c>
      <c r="C79" s="327"/>
      <c r="D79" s="327"/>
      <c r="E79" s="327"/>
      <c r="F79" s="328"/>
      <c r="G79" s="263">
        <f>G30+G48+G61+G67+G78</f>
        <v>22881.810000000005</v>
      </c>
      <c r="H79" s="14"/>
      <c r="I79" s="31"/>
      <c r="J79" s="28"/>
      <c r="K79" s="14"/>
    </row>
    <row r="80" spans="2:11" outlineLevel="1" x14ac:dyDescent="0.3">
      <c r="B80" s="292"/>
      <c r="C80" s="292"/>
      <c r="D80" s="292"/>
      <c r="E80" s="292"/>
      <c r="F80" s="292"/>
      <c r="G80" s="292"/>
      <c r="H80" s="15"/>
      <c r="I80" s="15"/>
      <c r="J80" s="15"/>
      <c r="K80" s="15"/>
    </row>
    <row r="81" spans="2:12" ht="14.4" outlineLevel="1" thickBot="1" x14ac:dyDescent="0.35">
      <c r="B81" s="292"/>
      <c r="C81" s="292"/>
      <c r="D81" s="292"/>
      <c r="E81" s="292"/>
      <c r="F81" s="292"/>
      <c r="G81" s="292"/>
      <c r="H81" s="15"/>
      <c r="I81" s="15"/>
      <c r="J81" s="15"/>
      <c r="K81" s="15"/>
    </row>
    <row r="82" spans="2:12" ht="15.45" customHeight="1" thickBot="1" x14ac:dyDescent="0.35">
      <c r="B82" s="292"/>
      <c r="C82" s="293"/>
      <c r="D82" s="304" t="s">
        <v>201</v>
      </c>
      <c r="E82" s="305"/>
      <c r="F82" s="305"/>
      <c r="G82" s="306"/>
      <c r="H82" s="15"/>
      <c r="I82" s="15"/>
      <c r="J82" s="15"/>
      <c r="K82" s="15"/>
    </row>
    <row r="83" spans="2:12" ht="14.4" customHeight="1" x14ac:dyDescent="0.3">
      <c r="B83" s="292"/>
      <c r="C83" s="293"/>
      <c r="D83" s="294" t="str">
        <f>B6</f>
        <v>EQUIPAMENT PUNT DE CONTROL</v>
      </c>
      <c r="E83" s="295"/>
      <c r="F83" s="295"/>
      <c r="G83" s="112">
        <f>G30</f>
        <v>12038.200000000003</v>
      </c>
      <c r="H83" s="15"/>
      <c r="I83" s="15"/>
      <c r="J83" s="15"/>
      <c r="K83" s="15"/>
    </row>
    <row r="84" spans="2:12" ht="14.4" customHeight="1" outlineLevel="1" x14ac:dyDescent="0.3">
      <c r="B84" s="292"/>
      <c r="C84" s="293"/>
      <c r="D84" s="296" t="str">
        <f>B32</f>
        <v>OBRA CIVIL</v>
      </c>
      <c r="E84" s="297"/>
      <c r="F84" s="297"/>
      <c r="G84" s="114">
        <f>G48</f>
        <v>2496.8000000000002</v>
      </c>
      <c r="H84" s="15"/>
      <c r="I84" s="15"/>
      <c r="J84" s="15"/>
      <c r="K84" s="15"/>
    </row>
    <row r="85" spans="2:12" ht="14.4" customHeight="1" outlineLevel="1" x14ac:dyDescent="0.3">
      <c r="B85" s="292"/>
      <c r="C85" s="293"/>
      <c r="D85" s="298" t="str">
        <f>B50</f>
        <v>INSTAL·LACIÓ ELÈCTRICA</v>
      </c>
      <c r="E85" s="299"/>
      <c r="F85" s="299"/>
      <c r="G85" s="116">
        <f>G61</f>
        <v>1245.47</v>
      </c>
      <c r="H85" s="15"/>
      <c r="I85" s="15"/>
      <c r="J85" s="15"/>
      <c r="K85" s="15"/>
    </row>
    <row r="86" spans="2:12" ht="14.4" customHeight="1" outlineLevel="1" x14ac:dyDescent="0.3">
      <c r="B86" s="292"/>
      <c r="C86" s="293"/>
      <c r="D86" s="296" t="str">
        <f>B63</f>
        <v>SENYALITZACIÓ</v>
      </c>
      <c r="E86" s="297"/>
      <c r="F86" s="297"/>
      <c r="G86" s="114">
        <f>G67</f>
        <v>275.55</v>
      </c>
      <c r="H86" s="15"/>
      <c r="I86" s="15"/>
      <c r="J86" s="15"/>
      <c r="K86" s="15"/>
    </row>
    <row r="87" spans="2:12" ht="15" customHeight="1" outlineLevel="1" thickBot="1" x14ac:dyDescent="0.35">
      <c r="B87" s="292"/>
      <c r="C87" s="293"/>
      <c r="D87" s="298" t="str">
        <f>B69</f>
        <v>COMUNICACIONS</v>
      </c>
      <c r="E87" s="299"/>
      <c r="F87" s="299"/>
      <c r="G87" s="118">
        <f>G78</f>
        <v>6825.7900000000009</v>
      </c>
      <c r="H87" s="15"/>
      <c r="I87" s="15"/>
      <c r="J87" s="15"/>
      <c r="K87" s="15"/>
    </row>
    <row r="88" spans="2:12" ht="16.8" outlineLevel="1" thickTop="1" thickBot="1" x14ac:dyDescent="0.35">
      <c r="B88" s="292"/>
      <c r="C88" s="293"/>
      <c r="D88" s="287" t="s">
        <v>196</v>
      </c>
      <c r="E88" s="288"/>
      <c r="F88" s="288"/>
      <c r="G88" s="120">
        <f>SUM(G83:G87)</f>
        <v>22881.810000000005</v>
      </c>
      <c r="H88" s="22"/>
      <c r="I88" s="23"/>
      <c r="J88" s="24"/>
      <c r="K88" s="25"/>
      <c r="L88" s="26"/>
    </row>
    <row r="89" spans="2:12" outlineLevel="1" x14ac:dyDescent="0.3">
      <c r="E89" s="33"/>
      <c r="H89" s="14"/>
      <c r="I89" s="31"/>
      <c r="J89" s="28"/>
      <c r="K89" s="14"/>
    </row>
    <row r="90" spans="2:12" outlineLevel="1" x14ac:dyDescent="0.3">
      <c r="E90" s="33"/>
    </row>
    <row r="91" spans="2:12" outlineLevel="1" x14ac:dyDescent="0.3">
      <c r="E91" s="33"/>
    </row>
    <row r="92" spans="2:12" outlineLevel="1" x14ac:dyDescent="0.3">
      <c r="E92" s="33"/>
    </row>
    <row r="93" spans="2:12" ht="15.75" customHeight="1" x14ac:dyDescent="0.3">
      <c r="E93" s="33"/>
    </row>
    <row r="94" spans="2:12" ht="18" customHeight="1" x14ac:dyDescent="0.3">
      <c r="E94" s="33"/>
    </row>
    <row r="95" spans="2:12" x14ac:dyDescent="0.3">
      <c r="E95" s="33"/>
    </row>
    <row r="96" spans="2:12" x14ac:dyDescent="0.3">
      <c r="E96" s="33"/>
      <c r="K96" s="34"/>
      <c r="L96" s="34"/>
    </row>
    <row r="97" spans="5:12" x14ac:dyDescent="0.3">
      <c r="E97" s="33"/>
      <c r="K97" s="34"/>
      <c r="L97" s="34"/>
    </row>
    <row r="98" spans="5:12" x14ac:dyDescent="0.3">
      <c r="E98" s="33"/>
      <c r="K98" s="34"/>
      <c r="L98" s="34"/>
    </row>
    <row r="99" spans="5:12" x14ac:dyDescent="0.3">
      <c r="E99" s="33"/>
      <c r="K99" s="34"/>
      <c r="L99" s="34"/>
    </row>
    <row r="100" spans="5:12" x14ac:dyDescent="0.3">
      <c r="E100" s="33"/>
      <c r="K100" s="34"/>
      <c r="L100" s="34"/>
    </row>
    <row r="101" spans="5:12" x14ac:dyDescent="0.3">
      <c r="E101" s="33"/>
      <c r="K101" s="34"/>
      <c r="L101" s="34"/>
    </row>
    <row r="102" spans="5:12" x14ac:dyDescent="0.3">
      <c r="E102" s="33"/>
      <c r="K102" s="34"/>
      <c r="L102" s="34"/>
    </row>
    <row r="103" spans="5:12" x14ac:dyDescent="0.3">
      <c r="E103" s="33"/>
      <c r="K103" s="34"/>
      <c r="L103" s="34"/>
    </row>
    <row r="104" spans="5:12" x14ac:dyDescent="0.3">
      <c r="E104" s="33"/>
      <c r="K104" s="34"/>
      <c r="L104" s="34"/>
    </row>
    <row r="105" spans="5:12" x14ac:dyDescent="0.3">
      <c r="E105" s="33"/>
      <c r="K105" s="34"/>
      <c r="L105" s="34"/>
    </row>
    <row r="106" spans="5:12" x14ac:dyDescent="0.3">
      <c r="E106" s="33"/>
      <c r="K106" s="34"/>
      <c r="L106" s="34"/>
    </row>
    <row r="107" spans="5:12" x14ac:dyDescent="0.3">
      <c r="E107" s="33"/>
      <c r="K107" s="34"/>
      <c r="L107" s="34"/>
    </row>
    <row r="108" spans="5:12" x14ac:dyDescent="0.3">
      <c r="E108" s="33"/>
      <c r="K108" s="34"/>
      <c r="L108" s="34"/>
    </row>
    <row r="109" spans="5:12" x14ac:dyDescent="0.3">
      <c r="E109" s="33"/>
      <c r="K109" s="34"/>
      <c r="L109" s="34"/>
    </row>
    <row r="110" spans="5:12" x14ac:dyDescent="0.3">
      <c r="E110" s="33"/>
      <c r="K110" s="34"/>
      <c r="L110" s="34"/>
    </row>
    <row r="111" spans="5:12" x14ac:dyDescent="0.3">
      <c r="E111" s="33"/>
      <c r="K111" s="34"/>
      <c r="L111" s="34"/>
    </row>
    <row r="112" spans="5:12" x14ac:dyDescent="0.3">
      <c r="E112" s="33"/>
      <c r="K112" s="34"/>
      <c r="L112" s="34"/>
    </row>
    <row r="113" spans="5:12" x14ac:dyDescent="0.3">
      <c r="E113" s="33"/>
      <c r="K113" s="34"/>
      <c r="L113" s="34"/>
    </row>
    <row r="114" spans="5:12" x14ac:dyDescent="0.3">
      <c r="E114" s="33"/>
      <c r="K114" s="34"/>
      <c r="L114" s="34"/>
    </row>
    <row r="115" spans="5:12" x14ac:dyDescent="0.3">
      <c r="E115" s="33"/>
      <c r="K115" s="34"/>
      <c r="L115" s="34"/>
    </row>
    <row r="116" spans="5:12" x14ac:dyDescent="0.3">
      <c r="E116" s="33"/>
      <c r="K116" s="34"/>
      <c r="L116" s="34"/>
    </row>
    <row r="117" spans="5:12" x14ac:dyDescent="0.3">
      <c r="E117" s="33"/>
      <c r="K117" s="34"/>
      <c r="L117" s="34"/>
    </row>
    <row r="118" spans="5:12" x14ac:dyDescent="0.3">
      <c r="E118" s="33"/>
      <c r="K118" s="34"/>
      <c r="L118" s="34"/>
    </row>
    <row r="119" spans="5:12" x14ac:dyDescent="0.3">
      <c r="E119" s="33"/>
      <c r="K119" s="34"/>
      <c r="L119" s="34"/>
    </row>
    <row r="120" spans="5:12" x14ac:dyDescent="0.3">
      <c r="E120" s="33"/>
      <c r="K120" s="34"/>
      <c r="L120" s="34"/>
    </row>
    <row r="121" spans="5:12" x14ac:dyDescent="0.3">
      <c r="E121" s="33"/>
      <c r="K121" s="34"/>
      <c r="L121" s="34"/>
    </row>
    <row r="122" spans="5:12" x14ac:dyDescent="0.3">
      <c r="E122" s="33"/>
      <c r="K122" s="34"/>
      <c r="L122" s="34"/>
    </row>
    <row r="123" spans="5:12" x14ac:dyDescent="0.3">
      <c r="E123" s="33"/>
      <c r="K123" s="34"/>
      <c r="L123" s="34"/>
    </row>
    <row r="124" spans="5:12" x14ac:dyDescent="0.3">
      <c r="E124" s="33"/>
      <c r="K124" s="34"/>
      <c r="L124" s="34"/>
    </row>
    <row r="125" spans="5:12" x14ac:dyDescent="0.3">
      <c r="E125" s="33"/>
      <c r="K125" s="34"/>
      <c r="L125" s="34"/>
    </row>
    <row r="126" spans="5:12" x14ac:dyDescent="0.3">
      <c r="E126" s="33"/>
      <c r="K126" s="34"/>
      <c r="L126" s="34"/>
    </row>
    <row r="127" spans="5:12" x14ac:dyDescent="0.3">
      <c r="E127" s="33"/>
      <c r="K127" s="34"/>
      <c r="L127" s="34"/>
    </row>
    <row r="128" spans="5:12" x14ac:dyDescent="0.3">
      <c r="E128" s="33"/>
      <c r="K128" s="34"/>
      <c r="L128" s="34"/>
    </row>
    <row r="129" spans="5:12" x14ac:dyDescent="0.3">
      <c r="E129" s="33"/>
      <c r="K129" s="34"/>
      <c r="L129" s="34"/>
    </row>
    <row r="130" spans="5:12" x14ac:dyDescent="0.3">
      <c r="E130" s="33"/>
      <c r="K130" s="34"/>
      <c r="L130" s="34"/>
    </row>
    <row r="131" spans="5:12" x14ac:dyDescent="0.3">
      <c r="E131" s="33"/>
      <c r="K131" s="34"/>
      <c r="L131" s="34"/>
    </row>
    <row r="132" spans="5:12" x14ac:dyDescent="0.3">
      <c r="E132" s="33"/>
      <c r="K132" s="34"/>
      <c r="L132" s="34"/>
    </row>
    <row r="133" spans="5:12" x14ac:dyDescent="0.3">
      <c r="E133" s="33"/>
      <c r="K133" s="34"/>
      <c r="L133" s="34"/>
    </row>
    <row r="134" spans="5:12" x14ac:dyDescent="0.3">
      <c r="E134" s="33"/>
      <c r="K134" s="34"/>
      <c r="L134" s="34"/>
    </row>
    <row r="135" spans="5:12" x14ac:dyDescent="0.3">
      <c r="E135" s="33"/>
      <c r="K135" s="34"/>
      <c r="L135" s="34"/>
    </row>
    <row r="136" spans="5:12" x14ac:dyDescent="0.3">
      <c r="E136" s="33"/>
      <c r="K136" s="34"/>
      <c r="L136" s="34"/>
    </row>
    <row r="137" spans="5:12" x14ac:dyDescent="0.3">
      <c r="E137" s="33"/>
      <c r="K137" s="34"/>
      <c r="L137" s="34"/>
    </row>
    <row r="138" spans="5:12" x14ac:dyDescent="0.3">
      <c r="E138" s="33"/>
      <c r="K138" s="34"/>
      <c r="L138" s="34"/>
    </row>
    <row r="139" spans="5:12" x14ac:dyDescent="0.3">
      <c r="E139" s="33"/>
      <c r="K139" s="34"/>
      <c r="L139" s="34"/>
    </row>
    <row r="140" spans="5:12" x14ac:dyDescent="0.3">
      <c r="E140" s="33"/>
      <c r="K140" s="34"/>
      <c r="L140" s="34"/>
    </row>
    <row r="141" spans="5:12" x14ac:dyDescent="0.3">
      <c r="E141" s="33"/>
      <c r="K141" s="34"/>
      <c r="L141" s="34"/>
    </row>
    <row r="142" spans="5:12" x14ac:dyDescent="0.3">
      <c r="E142" s="33"/>
      <c r="K142" s="34"/>
      <c r="L142" s="34"/>
    </row>
    <row r="143" spans="5:12" x14ac:dyDescent="0.3">
      <c r="E143" s="33"/>
      <c r="K143" s="34"/>
      <c r="L143" s="34"/>
    </row>
    <row r="144" spans="5:12" x14ac:dyDescent="0.3">
      <c r="E144" s="33"/>
      <c r="K144" s="34"/>
      <c r="L144" s="34"/>
    </row>
    <row r="145" spans="5:12" x14ac:dyDescent="0.3">
      <c r="E145" s="33"/>
      <c r="K145" s="34"/>
      <c r="L145" s="34"/>
    </row>
    <row r="146" spans="5:12" x14ac:dyDescent="0.3">
      <c r="E146" s="33"/>
      <c r="K146" s="34"/>
      <c r="L146" s="34"/>
    </row>
    <row r="147" spans="5:12" x14ac:dyDescent="0.3">
      <c r="E147" s="33"/>
      <c r="K147" s="34"/>
      <c r="L147" s="34"/>
    </row>
    <row r="148" spans="5:12" x14ac:dyDescent="0.3">
      <c r="E148" s="33"/>
      <c r="K148" s="34"/>
      <c r="L148" s="34"/>
    </row>
    <row r="149" spans="5:12" x14ac:dyDescent="0.3">
      <c r="E149" s="33"/>
      <c r="K149" s="34"/>
      <c r="L149" s="34"/>
    </row>
    <row r="150" spans="5:12" x14ac:dyDescent="0.3">
      <c r="E150" s="33"/>
      <c r="K150" s="34"/>
      <c r="L150" s="34"/>
    </row>
    <row r="151" spans="5:12" x14ac:dyDescent="0.3">
      <c r="E151" s="33"/>
      <c r="K151" s="34"/>
      <c r="L151" s="34"/>
    </row>
    <row r="152" spans="5:12" x14ac:dyDescent="0.3">
      <c r="E152" s="33"/>
      <c r="K152" s="34"/>
      <c r="L152" s="34"/>
    </row>
    <row r="153" spans="5:12" x14ac:dyDescent="0.3">
      <c r="E153" s="33"/>
      <c r="K153" s="34"/>
      <c r="L153" s="34"/>
    </row>
    <row r="154" spans="5:12" x14ac:dyDescent="0.3">
      <c r="E154" s="33"/>
      <c r="K154" s="34"/>
      <c r="L154" s="34"/>
    </row>
    <row r="155" spans="5:12" x14ac:dyDescent="0.3">
      <c r="E155" s="33"/>
      <c r="K155" s="34"/>
      <c r="L155" s="34"/>
    </row>
    <row r="156" spans="5:12" x14ac:dyDescent="0.3">
      <c r="E156" s="33"/>
      <c r="K156" s="34"/>
      <c r="L156" s="34"/>
    </row>
    <row r="157" spans="5:12" x14ac:dyDescent="0.3">
      <c r="E157" s="33"/>
      <c r="K157" s="34"/>
      <c r="L157" s="34"/>
    </row>
    <row r="158" spans="5:12" x14ac:dyDescent="0.3">
      <c r="E158" s="33"/>
      <c r="K158" s="34"/>
      <c r="L158" s="34"/>
    </row>
    <row r="159" spans="5:12" x14ac:dyDescent="0.3">
      <c r="E159" s="33"/>
      <c r="K159" s="34"/>
      <c r="L159" s="34"/>
    </row>
    <row r="160" spans="5:12" x14ac:dyDescent="0.3">
      <c r="E160" s="33"/>
      <c r="K160" s="34"/>
      <c r="L160" s="34"/>
    </row>
    <row r="161" spans="5:7" x14ac:dyDescent="0.3">
      <c r="E161" s="33"/>
    </row>
    <row r="162" spans="5:7" x14ac:dyDescent="0.3">
      <c r="E162" s="33"/>
    </row>
    <row r="163" spans="5:7" x14ac:dyDescent="0.3">
      <c r="E163" s="33"/>
    </row>
    <row r="164" spans="5:7" x14ac:dyDescent="0.3">
      <c r="E164" s="33"/>
    </row>
    <row r="165" spans="5:7" x14ac:dyDescent="0.3">
      <c r="E165" s="33"/>
    </row>
    <row r="166" spans="5:7" x14ac:dyDescent="0.3">
      <c r="E166" s="33"/>
    </row>
    <row r="171" spans="5:7" x14ac:dyDescent="0.3">
      <c r="G171" s="195">
        <f>G88</f>
        <v>22881.810000000005</v>
      </c>
    </row>
  </sheetData>
  <mergeCells count="26">
    <mergeCell ref="B82:C88"/>
    <mergeCell ref="D82:G82"/>
    <mergeCell ref="D83:F83"/>
    <mergeCell ref="D84:F84"/>
    <mergeCell ref="D85:F85"/>
    <mergeCell ref="D86:F86"/>
    <mergeCell ref="D87:F87"/>
    <mergeCell ref="D88:F88"/>
    <mergeCell ref="B80:G81"/>
    <mergeCell ref="B48:F48"/>
    <mergeCell ref="B49:G49"/>
    <mergeCell ref="B50:G50"/>
    <mergeCell ref="B61:F61"/>
    <mergeCell ref="B62:G62"/>
    <mergeCell ref="B63:G63"/>
    <mergeCell ref="B67:F67"/>
    <mergeCell ref="B68:G68"/>
    <mergeCell ref="B69:G69"/>
    <mergeCell ref="B78:F78"/>
    <mergeCell ref="B79:F79"/>
    <mergeCell ref="B32:G32"/>
    <mergeCell ref="B2:G3"/>
    <mergeCell ref="A5:H5"/>
    <mergeCell ref="B6:G6"/>
    <mergeCell ref="B30:F30"/>
    <mergeCell ref="B31:G31"/>
  </mergeCells>
  <phoneticPr fontId="3" type="noConversion"/>
  <conditionalFormatting sqref="B2 A4:XFD4 A5 I5:XFD5 C7:XFD29 H33 C33:G47 H34:XFD37 I38:XFD47 B51:G60 H61:XFD75 B64:G66 B70:G75 B76:XFD76 B77:G77 H77:XFD87 A80:B80 A81 B82 D82:D88 H88:K88 B89:D89 F89:K89 E89:E1048576 A90:D1048576 F90:XFD1048576">
    <cfRule type="cellIs" dxfId="33" priority="16" operator="equal">
      <formula>"¿?"</formula>
    </cfRule>
  </conditionalFormatting>
  <conditionalFormatting sqref="B6:B50">
    <cfRule type="cellIs" dxfId="32" priority="4" operator="equal">
      <formula>"¿?"</formula>
    </cfRule>
  </conditionalFormatting>
  <conditionalFormatting sqref="B61:B63 B67:B69 B78:B79">
    <cfRule type="cellIs" dxfId="31" priority="14" operator="equal">
      <formula>"¿?"</formula>
    </cfRule>
  </conditionalFormatting>
  <conditionalFormatting sqref="E7 F7:G29 F33:G47 F51:G60 F64:G66 F70:G77">
    <cfRule type="cellIs" dxfId="30" priority="2" operator="equal">
      <formula>"¿?"</formula>
    </cfRule>
  </conditionalFormatting>
  <conditionalFormatting sqref="G4">
    <cfRule type="cellIs" dxfId="29" priority="17" operator="equal">
      <formula>"¿?"</formula>
    </cfRule>
  </conditionalFormatting>
  <conditionalFormatting sqref="G89:G1048576">
    <cfRule type="cellIs" dxfId="28" priority="15" operator="equal">
      <formula>"¿?"</formula>
    </cfRule>
  </conditionalFormatting>
  <conditionalFormatting sqref="H6:XFD6">
    <cfRule type="cellIs" dxfId="27" priority="18" operator="equal">
      <formula>"¿?"</formula>
    </cfRule>
  </conditionalFormatting>
  <conditionalFormatting sqref="H30:XFD32 J33:XFD33 H48:XFD50 I51:XFD60 L88:XFD89">
    <cfRule type="cellIs" dxfId="26" priority="19" operator="equal">
      <formula>"¿?"</formula>
    </cfRule>
  </conditionalFormatting>
  <conditionalFormatting sqref="J30:J31">
    <cfRule type="cellIs" dxfId="25" priority="13" operator="notEqual">
      <formula>$F$30</formula>
    </cfRule>
  </conditionalFormatting>
  <conditionalFormatting sqref="J48:J49">
    <cfRule type="cellIs" dxfId="24" priority="7" operator="notEqual">
      <formula>$F$30</formula>
    </cfRule>
  </conditionalFormatting>
  <conditionalFormatting sqref="J61:J62">
    <cfRule type="cellIs" dxfId="23" priority="12" operator="notEqual">
      <formula>$F$30</formula>
    </cfRule>
  </conditionalFormatting>
  <conditionalFormatting sqref="J67:J68">
    <cfRule type="cellIs" dxfId="22" priority="11" operator="notEqual">
      <formula>$F$30</formula>
    </cfRule>
  </conditionalFormatting>
  <conditionalFormatting sqref="J78">
    <cfRule type="cellIs" dxfId="21" priority="10" operator="notEqual">
      <formula>$F$30</formula>
    </cfRule>
  </conditionalFormatting>
  <conditionalFormatting sqref="J88">
    <cfRule type="cellIs" dxfId="20" priority="9" operator="notEqual">
      <formula>$F$30</formula>
    </cfRule>
  </conditionalFormatting>
  <printOptions horizontalCentered="1"/>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rowBreaks count="2" manualBreakCount="2">
    <brk id="24" min="1" max="6" man="1"/>
    <brk id="46" min="1" max="6" man="1"/>
  </rowBreaks>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FBD42-7C67-4000-967C-B10E8D5796B7}">
  <sheetPr>
    <tabColor rgb="FF7030A0"/>
    <pageSetUpPr fitToPage="1"/>
  </sheetPr>
  <dimension ref="A1:XFD76"/>
  <sheetViews>
    <sheetView showGridLines="0" topLeftCell="A11" zoomScale="85" zoomScaleNormal="85" zoomScaleSheetLayoutView="90" workbookViewId="0">
      <selection activeCell="D8" sqref="D8"/>
    </sheetView>
  </sheetViews>
  <sheetFormatPr baseColWidth="10" defaultColWidth="7.109375" defaultRowHeight="14.4" zeroHeight="1" x14ac:dyDescent="0.3"/>
  <cols>
    <col min="1" max="1" width="13.44140625" style="3" customWidth="1"/>
    <col min="2" max="2" width="5.77734375" style="3" customWidth="1"/>
    <col min="3" max="3" width="70.77734375" style="4" customWidth="1"/>
    <col min="4" max="4" width="8.5546875" style="3" customWidth="1"/>
    <col min="5" max="5" width="13.44140625" style="3" bestFit="1" customWidth="1"/>
    <col min="6" max="6" width="17.88671875" style="3" bestFit="1" customWidth="1"/>
    <col min="7" max="7" width="1.33203125" customWidth="1"/>
    <col min="8" max="10" width="7.109375" style="2"/>
    <col min="11" max="16384" width="7.109375" style="3"/>
  </cols>
  <sheetData>
    <row r="1" spans="1:13 16384:16384" ht="10.8" customHeight="1" x14ac:dyDescent="0.3"/>
    <row r="2" spans="1:13 16384:16384" s="2" customFormat="1" ht="13.8" x14ac:dyDescent="0.3">
      <c r="A2" s="344" t="str">
        <f>PU!B137</f>
        <v>PLATAFORMA GESTIÓ I CONTROL</v>
      </c>
      <c r="B2" s="312"/>
      <c r="C2" s="312"/>
      <c r="D2" s="312"/>
      <c r="E2" s="312"/>
      <c r="F2" s="312"/>
    </row>
    <row r="3" spans="1:13 16384:16384" s="2" customFormat="1" ht="34.950000000000003" customHeight="1" x14ac:dyDescent="0.3">
      <c r="A3" s="312"/>
      <c r="B3" s="312"/>
      <c r="C3" s="312"/>
      <c r="D3" s="312"/>
      <c r="E3" s="312"/>
      <c r="F3" s="312"/>
    </row>
    <row r="4" spans="1:13 16384:16384" s="98" customFormat="1" ht="27" customHeight="1" x14ac:dyDescent="0.3">
      <c r="A4" s="99" t="s">
        <v>0</v>
      </c>
      <c r="B4" s="100" t="s">
        <v>11</v>
      </c>
      <c r="C4" s="109" t="s">
        <v>2</v>
      </c>
      <c r="D4" s="99" t="s">
        <v>204</v>
      </c>
      <c r="E4" s="101" t="s">
        <v>3</v>
      </c>
      <c r="F4" s="99" t="s">
        <v>205</v>
      </c>
      <c r="H4" s="121"/>
      <c r="I4" s="122"/>
      <c r="J4" s="97"/>
      <c r="K4" s="97"/>
      <c r="L4" s="97"/>
      <c r="M4" s="97"/>
      <c r="XFD4" s="99"/>
    </row>
    <row r="5" spans="1:13 16384:16384" s="2" customFormat="1" ht="9.6" customHeight="1" x14ac:dyDescent="0.3">
      <c r="A5" s="345"/>
      <c r="B5" s="345"/>
      <c r="C5" s="345"/>
      <c r="D5" s="345"/>
      <c r="E5" s="345"/>
      <c r="F5" s="345"/>
    </row>
    <row r="6" spans="1:13 16384:16384" s="5" customFormat="1" ht="15" customHeight="1" x14ac:dyDescent="0.3">
      <c r="A6" s="349" t="str">
        <f>PU!B137</f>
        <v>PLATAFORMA GESTIÓ I CONTROL</v>
      </c>
      <c r="B6" s="350"/>
      <c r="C6" s="350"/>
      <c r="D6" s="350"/>
      <c r="E6" s="350"/>
      <c r="F6" s="350"/>
    </row>
    <row r="7" spans="1:13 16384:16384" s="5" customFormat="1" ht="138" x14ac:dyDescent="0.3">
      <c r="A7" s="47" t="s">
        <v>172</v>
      </c>
      <c r="B7" s="11" t="str">
        <f>VLOOKUP($A7,PU!$B$3:$E$175,2,FALSE)</f>
        <v>UT</v>
      </c>
      <c r="C7" s="45" t="str">
        <f>VLOOKUP($A7,PU!$B$3:$E$175,3,FALSE)</f>
        <v>INTEGRACIÓ, CONFIGURACIÓ I DONAR D'ALTA ELS NOUS PUNTS DE CONTROL A LA PLATAFORMA DE VISIÓ ARTIFICIAL DE MOBILITAT DE L'AJUNTAMENT DE BARCELONA.
INCLOU DONAR D'ALTA TOT L'EQUIPAMENT NOU, ACCÉS AL SISTEMA, INCLOURE ELS NOUS EQUIPAMENTS AL MTO (MITJÀ TÈCNIC OPERATIU),  MODIFICACIONS DE BASES DE DADES, INFORMES, … I QUALSEVOL ALTRA FEINA NECESSÀRIA FINS LA TOTAL IMPLEMENTACIÓ I POSADA EN FUNCIONAMENT, INCLOSES TOTES LES PROVES NECESSÀRIES I PERTINENTS, TANT EN ENTORN DE PREPRODUCCIÓ COM POSTERIOR EN PRODUCCIÓ.</v>
      </c>
      <c r="D7" s="267">
        <v>1</v>
      </c>
      <c r="E7" s="268">
        <f>VLOOKUP($A7,PU!$B$3:$E$175,4,FALSE)</f>
        <v>5600</v>
      </c>
      <c r="F7" s="269">
        <f>ROUND(D7*E7,2)</f>
        <v>5600</v>
      </c>
    </row>
    <row r="8" spans="1:13 16384:16384" s="5" customFormat="1" ht="55.2" x14ac:dyDescent="0.3">
      <c r="A8" s="47" t="s">
        <v>173</v>
      </c>
      <c r="B8" s="11" t="str">
        <f>VLOOKUP($A8,PU!$B$3:$E$175,2,FALSE)</f>
        <v>UT</v>
      </c>
      <c r="C8" s="45" t="str">
        <f>VLOOKUP($A8,PU!$B$3:$E$175,3,FALSE)</f>
        <v>IMPLEMENTACIÓ DE LA FUNCIONALITAT D'EMMASCARAMENT DE MATRÍCULES, EN LA PRÒPIA CÀMERA DE LECTURA DE MATRÍCULES, EXCEPTE LA MATRÍCULA INFRACTORA O PRINCIPAL, PER LES CÀMERES QUE S'AFEGEIXIN A LA PLATAFORMA. PREU PER CÀMERA.</v>
      </c>
      <c r="D8" s="267">
        <v>10</v>
      </c>
      <c r="E8" s="268">
        <f>VLOOKUP($A8,PU!$B$3:$E$175,4,FALSE)</f>
        <v>71.430000000000007</v>
      </c>
      <c r="F8" s="269">
        <f t="shared" ref="F8" si="0">ROUND(D8*E8,2)</f>
        <v>714.3</v>
      </c>
    </row>
    <row r="9" spans="1:13 16384:16384" s="5" customFormat="1" ht="55.2" x14ac:dyDescent="0.3">
      <c r="A9" s="47" t="s">
        <v>174</v>
      </c>
      <c r="B9" s="11" t="str">
        <f>VLOOKUP($A9,PU!$B$3:$E$175,2,FALSE)</f>
        <v>UT</v>
      </c>
      <c r="C9" s="45" t="str">
        <f>VLOOKUP($A9,PU!$B$3:$E$175,3,FALSE)</f>
        <v>IMPLEMENTACIÓ DE LA FUNCIONALITAT D'EMMASCARAMENT DE CARES DE PERSONES, EN EL PROCESSADOR PC DEL PUNT DE CONTROL, PER LES CÀMERES QUE S'AFEGEIXIN A LA PLATAFORMA. PREU PER PUNT DE CONTROL.</v>
      </c>
      <c r="D9" s="267">
        <v>9</v>
      </c>
      <c r="E9" s="268">
        <f>VLOOKUP($A9,PU!$B$3:$E$175,4,FALSE)</f>
        <v>138.66</v>
      </c>
      <c r="F9" s="269">
        <f t="shared" ref="F9:F12" si="1">ROUND(D9*E9,2)</f>
        <v>1247.94</v>
      </c>
    </row>
    <row r="10" spans="1:13 16384:16384" s="12" customFormat="1" ht="41.4" x14ac:dyDescent="0.3">
      <c r="A10" s="11" t="s">
        <v>175</v>
      </c>
      <c r="B10" s="11" t="str">
        <f>VLOOKUP($A10,PU!$B$3:$E$175,2,FALSE)</f>
        <v>UT</v>
      </c>
      <c r="C10" s="45" t="str">
        <f>VLOOKUP($A10,PU!$B$3:$E$175,3,FALSE)</f>
        <v>ADAPTACIÓ I MODIFICACIONS MÒDUL PLATAFORMA PER INTERGRACIÓ LLISTA EXCEPCIONS DEL SISTEMA DE CONTROL D'ACCÉS.</v>
      </c>
      <c r="D10" s="267">
        <v>0</v>
      </c>
      <c r="E10" s="268">
        <f>VLOOKUP($A10,PU!$B$3:$E$175,4,FALSE)</f>
        <v>6302.52</v>
      </c>
      <c r="F10" s="269">
        <f t="shared" si="1"/>
        <v>0</v>
      </c>
    </row>
    <row r="11" spans="1:13 16384:16384" s="12" customFormat="1" ht="55.2" x14ac:dyDescent="0.3">
      <c r="A11" s="11" t="s">
        <v>176</v>
      </c>
      <c r="B11" s="11" t="str">
        <f>VLOOKUP($A11,PU!$B$3:$E$175,2,FALSE)</f>
        <v>UT</v>
      </c>
      <c r="C11" s="45" t="str">
        <f>VLOOKUP($A11,PU!$B$3:$E$175,3,FALSE)</f>
        <v>ADAPTACIÓ I MODIFICACIONS MÒDUL PLATAFORMA PER INTEGRAR LES DADES DE LES  CÀMERES DE CONTROL D'ACCÉS PER UTILITZAR-LES COM DADES DE CÀMERES DE ZONA DE BAIXES EMISSIONS. PREU PER PUNT DE CONTROL.</v>
      </c>
      <c r="D11" s="267">
        <v>1</v>
      </c>
      <c r="E11" s="268">
        <f>VLOOKUP($A11,PU!$B$3:$E$175,4,FALSE)</f>
        <v>3781.51</v>
      </c>
      <c r="F11" s="269">
        <f t="shared" si="1"/>
        <v>3781.51</v>
      </c>
    </row>
    <row r="12" spans="1:13 16384:16384" s="12" customFormat="1" ht="41.4" x14ac:dyDescent="0.3">
      <c r="A12" s="11" t="s">
        <v>248</v>
      </c>
      <c r="B12" s="11" t="str">
        <f>VLOOKUP($A12,PU!$B$3:$E$175,2,FALSE)</f>
        <v>UT</v>
      </c>
      <c r="C12" s="45" t="str">
        <f>VLOOKUP($A12,PU!$B$3:$E$175,3,FALSE)</f>
        <v xml:space="preserve">INTEGRACIÓ DE CÀMARA DE LM DE CONTROL D'ACCESSOS EN UN PUNT DE CONTROL EXISTENT DE ZBE. INCLOU DESENVOLUPAMENT PER APLICACIÓ DE POLITIQUES D'ACCÉS, CALENDARIS, HORARIS,… </v>
      </c>
      <c r="D12" s="267">
        <v>1</v>
      </c>
      <c r="E12" s="268">
        <f>VLOOKUP($A12,PU!$B$3:$E$175,4,FALSE)</f>
        <v>1900</v>
      </c>
      <c r="F12" s="269">
        <f t="shared" si="1"/>
        <v>1900</v>
      </c>
    </row>
    <row r="13" spans="1:13 16384:16384" s="12" customFormat="1" ht="27.6" x14ac:dyDescent="0.3">
      <c r="A13" s="11" t="s">
        <v>249</v>
      </c>
      <c r="B13" s="11" t="str">
        <f>VLOOKUP($A13,PU!$B$3:$E$175,2,FALSE)</f>
        <v>H</v>
      </c>
      <c r="C13" s="45" t="str">
        <f>VLOOKUP($A13,PU!$B$3:$E$175,3,FALSE)</f>
        <v>CAP DE PROJECTE DESENVOLUPAMENT PLATAFORMA INFORMÀTICA.</v>
      </c>
      <c r="D13" s="267">
        <v>0</v>
      </c>
      <c r="E13" s="268">
        <f>VLOOKUP($A13,PU!$B$3:$E$175,4,FALSE)</f>
        <v>46.22</v>
      </c>
      <c r="F13" s="269">
        <f t="shared" ref="F13:F17" si="2">ROUND(D13*E13,2)</f>
        <v>0</v>
      </c>
    </row>
    <row r="14" spans="1:13 16384:16384" s="12" customFormat="1" ht="15" x14ac:dyDescent="0.3">
      <c r="A14" s="11" t="s">
        <v>250</v>
      </c>
      <c r="B14" s="11" t="str">
        <f>VLOOKUP($A14,PU!$B$3:$E$175,2,FALSE)</f>
        <v>H</v>
      </c>
      <c r="C14" s="45" t="str">
        <f>VLOOKUP($A14,PU!$B$3:$E$175,3,FALSE)</f>
        <v>TÈCNIC ESPECIALISTA PROGRAMADOR INFORMÀTIC.</v>
      </c>
      <c r="D14" s="267">
        <v>0</v>
      </c>
      <c r="E14" s="268">
        <f>VLOOKUP($A14,PU!$B$3:$E$175,4,FALSE)</f>
        <v>35.29</v>
      </c>
      <c r="F14" s="269">
        <f t="shared" si="2"/>
        <v>0</v>
      </c>
    </row>
    <row r="15" spans="1:13 16384:16384" s="5" customFormat="1" ht="69" x14ac:dyDescent="0.3">
      <c r="A15" s="11" t="s">
        <v>251</v>
      </c>
      <c r="B15" s="11" t="str">
        <f>VLOOKUP($A15,PU!$B$3:$E$175,2,FALSE)</f>
        <v>PAJ</v>
      </c>
      <c r="C15" s="45" t="str">
        <f>VLOOKUP($A15,PU!$B$3:$E$175,3,FALSE)</f>
        <v>ACTUALITZACIÓ DEL CERTIFICAT VOLUNTARI DE LA PLATAFORMA DE VISIÓ ARTIFICIAL DE MOBILITAT DE L'AJUNTAMENT DE BARCELONA, AMB VALIDACIÓ AUTOMÀTICA, PER INCLOURE ELS NOUS DISPOSITIUS DE CONTROL D'ACCÉS. TREBALLS A REALITZAR PER ENTITAT CERTIFICADORA ACREDITADA I HOMOLOGADA.</v>
      </c>
      <c r="D15" s="267">
        <v>1</v>
      </c>
      <c r="E15" s="268">
        <f>VLOOKUP($A15,PU!$B$3:$E$175,4,FALSE)</f>
        <v>12605.04</v>
      </c>
      <c r="F15" s="269">
        <f t="shared" si="2"/>
        <v>12605.04</v>
      </c>
    </row>
    <row r="16" spans="1:13 16384:16384" s="5" customFormat="1" ht="55.2" x14ac:dyDescent="0.3">
      <c r="A16" s="11" t="s">
        <v>378</v>
      </c>
      <c r="B16" s="11" t="str">
        <f>VLOOKUP($A16,PU!$B$3:$E$175,2,FALSE)</f>
        <v>UT</v>
      </c>
      <c r="C16" s="45" t="str">
        <f>VLOOKUP($A16,PU!$B$3:$E$175,3,FALSE)</f>
        <v>CERTIFICACIÓ VOLUNTARIA A CÀRREC D'UNA ENAC (Entidad Nacional de Acreditación) QUE ACREDITI LA FIABILITAT DE LECTURA I DE DETECCIÓ DE LA CÀMERA DE LECTURA DE MATRÍCULES EN CONDICIONS REALS DE FUNCIONAMENT. PREU PER CÀMERA LM.</v>
      </c>
      <c r="D16" s="267">
        <v>10</v>
      </c>
      <c r="E16" s="268">
        <f>VLOOKUP($A16,PU!$B$3:$E$175,4,FALSE)</f>
        <v>1187</v>
      </c>
      <c r="F16" s="269">
        <f t="shared" si="2"/>
        <v>11870</v>
      </c>
    </row>
    <row r="17" spans="1:6" s="5" customFormat="1" ht="82.8" x14ac:dyDescent="0.3">
      <c r="A17" s="11" t="s">
        <v>382</v>
      </c>
      <c r="B17" s="11" t="str">
        <f>VLOOKUP($A17,PU!$B$3:$E$175,2,FALSE)</f>
        <v>UT</v>
      </c>
      <c r="C17" s="45" t="str">
        <f>VLOOKUP($A17,PU!$B$3:$E$175,3,FALSE)</f>
        <v>TREBALLS DE PARAMETRITZACIÓ I CONFIGURACIÓ DELS VIDEOS DE LES CÀMERES DE LES LPR. INCLOU TOTES LES FEINES NECESSARIES (SISTEMA DE GRAVACIÓ I ENVIAMENT, RECOPILACIÓ DE DADES, REVISIÓ PREVIA) PER ENTREGAR ELS VIDEOS A L'ENTITAT CERTIFICADORA I PODER REALITZAR LA CERTIFICACIÓ DE FIABILITAT DE LES CÀMERES.</v>
      </c>
      <c r="D17" s="267">
        <v>1</v>
      </c>
      <c r="E17" s="268">
        <f>VLOOKUP($A17,PU!$B$3:$E$175,4,FALSE)</f>
        <v>6718</v>
      </c>
      <c r="F17" s="269">
        <f t="shared" si="2"/>
        <v>6718</v>
      </c>
    </row>
    <row r="18" spans="1:6" s="5" customFormat="1" ht="15.6" x14ac:dyDescent="0.3">
      <c r="A18" s="339" t="s">
        <v>262</v>
      </c>
      <c r="B18" s="339"/>
      <c r="C18" s="339"/>
      <c r="D18" s="339"/>
      <c r="E18" s="339"/>
      <c r="F18" s="270">
        <f>SUM(F7:F17)</f>
        <v>44436.79</v>
      </c>
    </row>
    <row r="19" spans="1:6" s="5" customFormat="1" ht="13.8" x14ac:dyDescent="0.3">
      <c r="F19" s="3"/>
    </row>
    <row r="20" spans="1:6" s="5" customFormat="1" ht="13.8" x14ac:dyDescent="0.3">
      <c r="A20" s="6"/>
      <c r="B20" s="6"/>
      <c r="C20" s="7"/>
      <c r="D20" s="8"/>
      <c r="E20" s="8"/>
      <c r="F20" s="9"/>
    </row>
    <row r="21" spans="1:6" s="5" customFormat="1" thickBot="1" x14ac:dyDescent="0.35">
      <c r="A21" s="3"/>
      <c r="B21" s="3"/>
      <c r="C21" s="4"/>
      <c r="D21" s="3"/>
      <c r="E21" s="3"/>
      <c r="F21" s="3"/>
    </row>
    <row r="22" spans="1:6" s="5" customFormat="1" ht="16.2" thickBot="1" x14ac:dyDescent="0.35">
      <c r="A22" s="3"/>
      <c r="B22" s="3"/>
      <c r="C22" s="346" t="s">
        <v>212</v>
      </c>
      <c r="D22" s="347"/>
      <c r="E22" s="347"/>
      <c r="F22" s="348"/>
    </row>
    <row r="23" spans="1:6" s="5" customFormat="1" ht="15.6" thickBot="1" x14ac:dyDescent="0.35">
      <c r="A23" s="3"/>
      <c r="B23" s="3"/>
      <c r="C23" s="340" t="str">
        <f>PU!B137</f>
        <v>PLATAFORMA GESTIÓ I CONTROL</v>
      </c>
      <c r="D23" s="341"/>
      <c r="E23" s="341"/>
      <c r="F23" s="123">
        <f>F18</f>
        <v>44436.79</v>
      </c>
    </row>
    <row r="24" spans="1:6" s="5" customFormat="1" ht="16.8" thickTop="1" thickBot="1" x14ac:dyDescent="0.35">
      <c r="A24" s="3"/>
      <c r="B24" s="3"/>
      <c r="C24" s="342" t="s">
        <v>263</v>
      </c>
      <c r="D24" s="343"/>
      <c r="E24" s="343"/>
      <c r="F24" s="124">
        <f>SUM(F23)</f>
        <v>44436.79</v>
      </c>
    </row>
    <row r="25" spans="1:6" s="2" customFormat="1" ht="13.8" x14ac:dyDescent="0.3">
      <c r="A25" s="3"/>
      <c r="B25" s="3"/>
      <c r="C25" s="4"/>
      <c r="D25" s="3"/>
      <c r="E25" s="3"/>
      <c r="F25" s="3"/>
    </row>
    <row r="26" spans="1:6" s="5" customFormat="1" ht="13.8" x14ac:dyDescent="0.3">
      <c r="A26" s="3"/>
      <c r="B26" s="3"/>
      <c r="C26" s="4"/>
      <c r="D26" s="3"/>
      <c r="E26" s="3"/>
      <c r="F26" s="3"/>
    </row>
    <row r="27" spans="1:6" s="2" customFormat="1" ht="13.8" hidden="1" x14ac:dyDescent="0.3">
      <c r="C27" s="10"/>
    </row>
    <row r="28" spans="1:6" s="2" customFormat="1" ht="13.8" hidden="1" x14ac:dyDescent="0.3">
      <c r="C28" s="10"/>
    </row>
    <row r="29" spans="1:6" s="2" customFormat="1" ht="13.8" hidden="1" x14ac:dyDescent="0.3">
      <c r="C29" s="10"/>
    </row>
    <row r="30" spans="1:6" s="2" customFormat="1" ht="13.8" hidden="1" x14ac:dyDescent="0.3">
      <c r="C30" s="10"/>
    </row>
    <row r="31" spans="1:6" s="2" customFormat="1" ht="13.8" hidden="1" x14ac:dyDescent="0.3">
      <c r="C31" s="10"/>
    </row>
    <row r="32" spans="1:6" s="2" customFormat="1" ht="13.8" hidden="1" x14ac:dyDescent="0.3">
      <c r="C32" s="10"/>
    </row>
    <row r="33" spans="3:3" s="2" customFormat="1" ht="13.8" hidden="1" x14ac:dyDescent="0.3">
      <c r="C33" s="10"/>
    </row>
    <row r="34" spans="3:3" s="2" customFormat="1" ht="13.8" hidden="1" x14ac:dyDescent="0.3">
      <c r="C34" s="10"/>
    </row>
    <row r="35" spans="3:3" s="2" customFormat="1" ht="13.8" hidden="1" x14ac:dyDescent="0.3">
      <c r="C35" s="10"/>
    </row>
    <row r="36" spans="3:3" s="2" customFormat="1" ht="13.8" hidden="1" x14ac:dyDescent="0.3">
      <c r="C36" s="10"/>
    </row>
    <row r="37" spans="3:3" s="2" customFormat="1" ht="13.8" hidden="1" x14ac:dyDescent="0.3">
      <c r="C37" s="10"/>
    </row>
    <row r="38" spans="3:3" s="2" customFormat="1" ht="13.8" hidden="1" x14ac:dyDescent="0.3">
      <c r="C38" s="10"/>
    </row>
    <row r="39" spans="3:3" s="2" customFormat="1" ht="13.8" hidden="1" x14ac:dyDescent="0.3">
      <c r="C39" s="10"/>
    </row>
    <row r="40" spans="3:3" s="2" customFormat="1" ht="13.8" hidden="1" x14ac:dyDescent="0.3">
      <c r="C40" s="10"/>
    </row>
    <row r="41" spans="3:3" s="2" customFormat="1" ht="13.8" hidden="1" x14ac:dyDescent="0.3">
      <c r="C41" s="10"/>
    </row>
    <row r="42" spans="3:3" s="2" customFormat="1" ht="13.8" hidden="1" x14ac:dyDescent="0.3">
      <c r="C42" s="10"/>
    </row>
    <row r="43" spans="3:3" s="2" customFormat="1" ht="13.8" hidden="1" x14ac:dyDescent="0.3">
      <c r="C43" s="10"/>
    </row>
    <row r="44" spans="3:3" s="2" customFormat="1" ht="13.8" hidden="1" x14ac:dyDescent="0.3">
      <c r="C44" s="10"/>
    </row>
    <row r="45" spans="3:3" s="2" customFormat="1" ht="13.8" hidden="1" x14ac:dyDescent="0.3">
      <c r="C45" s="10"/>
    </row>
    <row r="46" spans="3:3" s="2" customFormat="1" ht="13.8" hidden="1" x14ac:dyDescent="0.3">
      <c r="C46" s="10"/>
    </row>
    <row r="47" spans="3:3" s="2" customFormat="1" ht="13.8" hidden="1" x14ac:dyDescent="0.3">
      <c r="C47" s="10"/>
    </row>
    <row r="48" spans="3:3" s="2" customFormat="1" ht="13.8" hidden="1" x14ac:dyDescent="0.3">
      <c r="C48" s="10"/>
    </row>
    <row r="49" spans="3:3" s="2" customFormat="1" ht="13.8" hidden="1" x14ac:dyDescent="0.3">
      <c r="C49" s="10"/>
    </row>
    <row r="50" spans="3:3" s="2" customFormat="1" ht="13.8" hidden="1" x14ac:dyDescent="0.3">
      <c r="C50" s="10"/>
    </row>
    <row r="51" spans="3:3" s="2" customFormat="1" ht="13.8" hidden="1" x14ac:dyDescent="0.3">
      <c r="C51" s="10"/>
    </row>
    <row r="52" spans="3:3" s="2" customFormat="1" ht="13.8" hidden="1" x14ac:dyDescent="0.3">
      <c r="C52" s="10"/>
    </row>
    <row r="53" spans="3:3" s="2" customFormat="1" ht="13.8" hidden="1" x14ac:dyDescent="0.3">
      <c r="C53" s="10"/>
    </row>
    <row r="54" spans="3:3" s="2" customFormat="1" ht="13.8" hidden="1" x14ac:dyDescent="0.3">
      <c r="C54" s="10"/>
    </row>
    <row r="55" spans="3:3" s="2" customFormat="1" ht="13.8" hidden="1" x14ac:dyDescent="0.3">
      <c r="C55" s="10"/>
    </row>
    <row r="56" spans="3:3" s="2" customFormat="1" ht="13.8" hidden="1" x14ac:dyDescent="0.3">
      <c r="C56" s="10"/>
    </row>
    <row r="57" spans="3:3" s="2" customFormat="1" ht="13.8" hidden="1" x14ac:dyDescent="0.3">
      <c r="C57" s="10"/>
    </row>
    <row r="58" spans="3:3" s="2" customFormat="1" ht="13.8" hidden="1" x14ac:dyDescent="0.3">
      <c r="C58" s="10"/>
    </row>
    <row r="59" spans="3:3" s="2" customFormat="1" ht="13.8" hidden="1" x14ac:dyDescent="0.3">
      <c r="C59" s="10"/>
    </row>
    <row r="60" spans="3:3" s="2" customFormat="1" ht="13.8" hidden="1" x14ac:dyDescent="0.3">
      <c r="C60" s="10"/>
    </row>
    <row r="61" spans="3:3" s="2" customFormat="1" ht="13.8" hidden="1" x14ac:dyDescent="0.3">
      <c r="C61" s="10"/>
    </row>
    <row r="62" spans="3:3" s="2" customFormat="1" ht="13.8" hidden="1" x14ac:dyDescent="0.3">
      <c r="C62" s="10"/>
    </row>
    <row r="63" spans="3:3" s="2" customFormat="1" ht="13.8" hidden="1" x14ac:dyDescent="0.3">
      <c r="C63" s="10"/>
    </row>
    <row r="64" spans="3:3" s="2" customFormat="1" ht="13.8" hidden="1" x14ac:dyDescent="0.3">
      <c r="C64" s="10"/>
    </row>
    <row r="65" spans="3:3" s="2" customFormat="1" ht="13.8" hidden="1" x14ac:dyDescent="0.3">
      <c r="C65" s="10"/>
    </row>
    <row r="66" spans="3:3" s="2" customFormat="1" ht="13.8" hidden="1" x14ac:dyDescent="0.3">
      <c r="C66" s="10"/>
    </row>
    <row r="67" spans="3:3" s="2" customFormat="1" ht="13.8" hidden="1" x14ac:dyDescent="0.3">
      <c r="C67" s="10"/>
    </row>
    <row r="68" spans="3:3" s="2" customFormat="1" ht="13.8" hidden="1" x14ac:dyDescent="0.3">
      <c r="C68" s="10"/>
    </row>
    <row r="69" spans="3:3" s="2" customFormat="1" ht="13.8" hidden="1" x14ac:dyDescent="0.3">
      <c r="C69" s="10"/>
    </row>
    <row r="70" spans="3:3" s="2" customFormat="1" ht="13.8" hidden="1" x14ac:dyDescent="0.3">
      <c r="C70" s="10"/>
    </row>
    <row r="71" spans="3:3" s="2" customFormat="1" ht="13.8" hidden="1" x14ac:dyDescent="0.3">
      <c r="C71" s="10"/>
    </row>
    <row r="72" spans="3:3" s="2" customFormat="1" ht="13.8" hidden="1" x14ac:dyDescent="0.3">
      <c r="C72" s="10"/>
    </row>
    <row r="73" spans="3:3" x14ac:dyDescent="0.3"/>
    <row r="74" spans="3:3" x14ac:dyDescent="0.3"/>
    <row r="75" spans="3:3" x14ac:dyDescent="0.3"/>
    <row r="76" spans="3:3" x14ac:dyDescent="0.3"/>
  </sheetData>
  <mergeCells count="7">
    <mergeCell ref="A18:E18"/>
    <mergeCell ref="C23:E23"/>
    <mergeCell ref="C24:E24"/>
    <mergeCell ref="A2:F3"/>
    <mergeCell ref="A5:F5"/>
    <mergeCell ref="C22:F22"/>
    <mergeCell ref="A6:F6"/>
  </mergeCells>
  <phoneticPr fontId="3" type="noConversion"/>
  <conditionalFormatting sqref="A4:F4 H4:XFD4 A18">
    <cfRule type="cellIs" dxfId="19" priority="7" operator="equal">
      <formula>"¿?"</formula>
    </cfRule>
  </conditionalFormatting>
  <conditionalFormatting sqref="E7:E17">
    <cfRule type="cellIs" dxfId="18" priority="5" operator="equal">
      <formula>"¿?"</formula>
    </cfRule>
    <cfRule type="cellIs" dxfId="17" priority="6" operator="equal">
      <formula>"¿?"</formula>
    </cfRule>
  </conditionalFormatting>
  <conditionalFormatting sqref="I4">
    <cfRule type="cellIs" dxfId="16" priority="3" operator="equal">
      <formula>"¿?"</formula>
    </cfRule>
  </conditionalFormatting>
  <pageMargins left="0.70866141732283472" right="0.70866141732283472" top="0.74803149606299213" bottom="0.74803149606299213" header="0.31496062992125984" footer="0.31496062992125984"/>
  <pageSetup paperSize="9" scale="67"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B58F1-6C63-463F-B70E-5928ED203F89}">
  <sheetPr>
    <tabColor theme="7" tint="0.39997558519241921"/>
    <pageSetUpPr fitToPage="1"/>
  </sheetPr>
  <dimension ref="B1:I22"/>
  <sheetViews>
    <sheetView showGridLines="0" topLeftCell="B1" zoomScaleNormal="100" zoomScaleSheetLayoutView="100" workbookViewId="0">
      <selection activeCell="D8" sqref="D8"/>
    </sheetView>
  </sheetViews>
  <sheetFormatPr baseColWidth="10" defaultColWidth="11.5546875" defaultRowHeight="13.8" x14ac:dyDescent="0.25"/>
  <cols>
    <col min="1" max="1" width="1" style="43" customWidth="1"/>
    <col min="2" max="2" width="13.44140625" style="43" customWidth="1"/>
    <col min="3" max="3" width="5.77734375" style="43" customWidth="1"/>
    <col min="4" max="4" width="70.77734375" style="43" customWidth="1"/>
    <col min="5" max="5" width="9.77734375" style="43" customWidth="1"/>
    <col min="6" max="6" width="12.77734375" style="43" customWidth="1"/>
    <col min="7" max="7" width="17.77734375" style="43" customWidth="1"/>
    <col min="8" max="16384" width="11.5546875" style="43"/>
  </cols>
  <sheetData>
    <row r="1" spans="2:9" ht="7.2" customHeight="1" x14ac:dyDescent="0.25"/>
    <row r="2" spans="2:9" ht="21" customHeight="1" x14ac:dyDescent="0.25">
      <c r="B2" s="312" t="str">
        <f>PU!B154</f>
        <v>AJUTS I VARIS</v>
      </c>
      <c r="C2" s="312"/>
      <c r="D2" s="312"/>
      <c r="E2" s="312"/>
      <c r="F2" s="312"/>
      <c r="G2" s="312"/>
    </row>
    <row r="3" spans="2:9" ht="23.4" customHeight="1" x14ac:dyDescent="0.25">
      <c r="B3" s="313"/>
      <c r="C3" s="313"/>
      <c r="D3" s="313"/>
      <c r="E3" s="313"/>
      <c r="F3" s="313"/>
      <c r="G3" s="313"/>
    </row>
    <row r="4" spans="2:9" s="98" customFormat="1" ht="27" customHeight="1" x14ac:dyDescent="0.3">
      <c r="B4" s="99" t="s">
        <v>0</v>
      </c>
      <c r="C4" s="100" t="s">
        <v>202</v>
      </c>
      <c r="D4" s="109" t="s">
        <v>2</v>
      </c>
      <c r="E4" s="101" t="s">
        <v>204</v>
      </c>
      <c r="F4" s="99" t="s">
        <v>203</v>
      </c>
      <c r="G4" s="102" t="s">
        <v>205</v>
      </c>
      <c r="H4" s="97"/>
      <c r="I4" s="97"/>
    </row>
    <row r="5" spans="2:9" s="98" customFormat="1" ht="6" customHeight="1" x14ac:dyDescent="0.3">
      <c r="B5" s="354"/>
      <c r="C5" s="354"/>
      <c r="D5" s="354"/>
      <c r="E5" s="354"/>
      <c r="F5" s="354"/>
      <c r="G5" s="354"/>
      <c r="H5" s="97"/>
      <c r="I5" s="97"/>
    </row>
    <row r="6" spans="2:9" x14ac:dyDescent="0.25">
      <c r="B6" s="351" t="str">
        <f>PU!B150</f>
        <v>CONFIGURACIÓ, PROVES, POSADA EN OPERACIÓ, FORMACIÓ I DOCUMENTACIÓ</v>
      </c>
      <c r="C6" s="352"/>
      <c r="D6" s="352"/>
      <c r="E6" s="352"/>
      <c r="F6" s="352"/>
      <c r="G6" s="352"/>
    </row>
    <row r="7" spans="2:9" ht="55.2" x14ac:dyDescent="0.25">
      <c r="B7" s="65" t="s">
        <v>188</v>
      </c>
      <c r="C7" s="65" t="str">
        <f>VLOOKUP($B7,PU!$B$3:$E$175,2,FALSE)</f>
        <v>UT</v>
      </c>
      <c r="D7" s="262" t="str">
        <f>VLOOKUP($B7,PU!$B$3:$E$175,3,FALSE)</f>
        <v>CONFIGURACIONS, PROVES I POSADA EN EXPLOTACIÓ DE TOTS ELS EQUIPAMENTS I SISTEMES INSTAL·LATS. INCLOU TOTES LES GESTIONS AMB TOTES LES ÀREES, DEPARTAMENTS I EMPRESES IMPLICADES.</v>
      </c>
      <c r="E7" s="271">
        <v>1</v>
      </c>
      <c r="F7" s="272">
        <f>VLOOKUP($B7,PU!$B$3:$E$175,4,FALSE)</f>
        <v>2941.18</v>
      </c>
      <c r="G7" s="265">
        <f t="shared" ref="G7:G8" si="0">ROUND($E7*F7,2)</f>
        <v>2941.18</v>
      </c>
    </row>
    <row r="8" spans="2:9" ht="96.6" x14ac:dyDescent="0.25">
      <c r="B8" s="65" t="s">
        <v>190</v>
      </c>
      <c r="C8" s="65" t="str">
        <f>VLOOKUP($B8,PU!$B$3:$E$175,2,FALSE)</f>
        <v>PA</v>
      </c>
      <c r="D8" s="262" t="str">
        <f>VLOOKUP($B8,PU!$B$3:$E$175,3,FALSE)</f>
        <v>PARTIDA ALÇADA DE COBRAMENT ÍNTEGRA PER LES FEINES D'ENGINYERIA I GESTIÓ D'OBRA, PREPARACIO DE DOCUMENTACIÓ I TRAMITACIÓ DE PERMISSOS, ELABORACIÓ DE MANUALS D'USUARI, INSTAL·LACIÓ I EXPLOTACIÓ, DE DOCUMENTACIÓ TÈCNICA (PRÈVIA, DURANT PROCÉS I FINAL), ACTUALITZACIÓ I GESTIÓ D'INVENTARIS DEL DEPARTAMENT D'ESPAI URBÀ I DE DOCUMENTACIÓ FINAL D'OBRA.</v>
      </c>
      <c r="E8" s="271">
        <v>1</v>
      </c>
      <c r="F8" s="272">
        <f>VLOOKUP($B8,PU!$B$3:$E$175,4,FALSE)</f>
        <v>7521.01</v>
      </c>
      <c r="G8" s="265">
        <f t="shared" si="0"/>
        <v>7521.01</v>
      </c>
    </row>
    <row r="9" spans="2:9" ht="15.6" x14ac:dyDescent="0.25">
      <c r="B9" s="353" t="s">
        <v>208</v>
      </c>
      <c r="C9" s="353"/>
      <c r="D9" s="353"/>
      <c r="E9" s="353"/>
      <c r="F9" s="353"/>
      <c r="G9" s="273">
        <f>SUM(G7:G8)</f>
        <v>10462.19</v>
      </c>
    </row>
    <row r="11" spans="2:9" ht="15" customHeight="1" x14ac:dyDescent="0.25">
      <c r="B11" s="324" t="str">
        <f>PU!B154</f>
        <v>AJUTS I VARIS</v>
      </c>
      <c r="C11" s="324"/>
      <c r="D11" s="324"/>
      <c r="E11" s="324"/>
      <c r="F11" s="324"/>
      <c r="G11" s="324"/>
    </row>
    <row r="12" spans="2:9" ht="82.8" x14ac:dyDescent="0.25">
      <c r="B12" s="29" t="s">
        <v>4</v>
      </c>
      <c r="C12" s="29" t="str">
        <f>VLOOKUP($B12,PU!$B$3:$E$175,2,FALSE)</f>
        <v>PAJ</v>
      </c>
      <c r="D12" s="262" t="str">
        <f>VLOOKUP($B12,PU!$B$3:$E$175,3,FALSE)</f>
        <v xml:space="preserve">PARTIDA ALÇADA A JUSTIFICAR PER AJUTS DE PALETA I SIMILARS, EN LES FEINES NECESSÀRIES PER A LA CORRECTE INSTAL∙LACIÓ DELS DIFERENTS EQUIPAMENTS (PER MUNTATGE DE QUADRES ELÈCTRICS I EQUIPAMENTS VARIS, DE CONDUCTES I ESTESA DE CABLEJATS (PETITES  ORNAMENTACIONS, TREPANTS PASSAMURS, TAPAT DE FORATS I ACABATS GENERALS, …) </v>
      </c>
      <c r="E12" s="260">
        <v>1</v>
      </c>
      <c r="F12" s="107">
        <f>VLOOKUP($B12,PU!$B$3:$E$175,4,FALSE)</f>
        <v>6470.59</v>
      </c>
      <c r="G12" s="265">
        <f t="shared" ref="G12:G13" si="1">ROUND($E12*F12,2)</f>
        <v>6470.59</v>
      </c>
    </row>
    <row r="13" spans="2:9" ht="41.4" x14ac:dyDescent="0.25">
      <c r="B13" s="29" t="s">
        <v>7</v>
      </c>
      <c r="C13" s="29" t="str">
        <f>VLOOKUP($B13,PU!$B$3:$E$175,2,FALSE)</f>
        <v>PAJ</v>
      </c>
      <c r="D13" s="262" t="str">
        <f>VLOOKUP($B13,PU!$B$3:$E$175,3,FALSE)</f>
        <v xml:space="preserve">PARTIDA ALÇADA D'IMPREVISTS A JUSTIFICAR EN REFERÈNCIA A LES INSTAL∙LACIONS (INTERFERÈNCIA AMB SERVEIS AFECTATS, EXCÉS D'AMIDAMENTS, ETC). </v>
      </c>
      <c r="E13" s="260">
        <v>1</v>
      </c>
      <c r="F13" s="107">
        <f>VLOOKUP($B13,PU!$B$3:$E$175,4,FALSE)</f>
        <v>3781.51</v>
      </c>
      <c r="G13" s="265">
        <f t="shared" si="1"/>
        <v>3781.51</v>
      </c>
    </row>
    <row r="14" spans="2:9" ht="69" x14ac:dyDescent="0.25">
      <c r="B14" s="29" t="s">
        <v>258</v>
      </c>
      <c r="C14" s="29" t="str">
        <f>VLOOKUP($B14,PU!$B$3:$E$175,2,FALSE)</f>
        <v>PAJ</v>
      </c>
      <c r="D14" s="262" t="str">
        <f>VLOOKUP($B14,PU!$B$3:$E$175,3,FALSE)</f>
        <v xml:space="preserve">DESPESES ACEFAT. TRAMITACIÓ I GESTIÓ DE PERMISOS EGIOS PROMOTORS MUNICIPALS PER A CONSTRUCCIÓ DE RAMALS, CANALITZACIONS, AVARIES, RAMALS ESPECIALS I PRÒRROGUES NO IMPUTABLES A L'ADJUDICATARI. INCLOU GESTIÓ, PETICIÓ DE SERVEIS AFECTATS FINS A 12HA I VISITA QUALITAT URBANA </v>
      </c>
      <c r="E14" s="260">
        <v>1</v>
      </c>
      <c r="F14" s="107">
        <f>VLOOKUP($B14,PU!$B$3:$E$175,4,FALSE)</f>
        <v>1848.74</v>
      </c>
      <c r="G14" s="265">
        <f t="shared" ref="G14" si="2">ROUND($E14*F14,2)</f>
        <v>1848.74</v>
      </c>
    </row>
    <row r="15" spans="2:9" ht="15" customHeight="1" thickBot="1" x14ac:dyDescent="0.3">
      <c r="B15" s="326" t="s">
        <v>210</v>
      </c>
      <c r="C15" s="326"/>
      <c r="D15" s="326"/>
      <c r="E15" s="326"/>
      <c r="F15" s="300"/>
      <c r="G15" s="275">
        <f>SUM(G12:G14)</f>
        <v>12100.84</v>
      </c>
    </row>
    <row r="16" spans="2:9" ht="15" customHeight="1" x14ac:dyDescent="0.25">
      <c r="B16" s="327" t="s">
        <v>211</v>
      </c>
      <c r="C16" s="327"/>
      <c r="D16" s="327"/>
      <c r="E16" s="327"/>
      <c r="F16" s="328"/>
      <c r="G16" s="274">
        <f>G9+G15</f>
        <v>22563.03</v>
      </c>
    </row>
    <row r="17" spans="2:7" x14ac:dyDescent="0.25">
      <c r="B17" s="292"/>
      <c r="C17" s="292"/>
      <c r="D17" s="292"/>
      <c r="E17" s="292"/>
      <c r="F17" s="292"/>
      <c r="G17" s="292"/>
    </row>
    <row r="18" spans="2:7" ht="14.4" thickBot="1" x14ac:dyDescent="0.3">
      <c r="B18" s="292"/>
      <c r="C18" s="292"/>
      <c r="D18" s="292"/>
      <c r="E18" s="292"/>
      <c r="F18" s="292"/>
      <c r="G18" s="292"/>
    </row>
    <row r="19" spans="2:7" ht="16.2" thickBot="1" x14ac:dyDescent="0.3">
      <c r="B19" s="292"/>
      <c r="C19" s="293"/>
      <c r="D19" s="304" t="s">
        <v>201</v>
      </c>
      <c r="E19" s="305"/>
      <c r="F19" s="305"/>
      <c r="G19" s="306"/>
    </row>
    <row r="20" spans="2:7" ht="15" x14ac:dyDescent="0.25">
      <c r="B20" s="292"/>
      <c r="C20" s="293"/>
      <c r="D20" s="355" t="str">
        <f>PU!B150</f>
        <v>CONFIGURACIÓ, PROVES, POSADA EN OPERACIÓ, FORMACIÓ I DOCUMENTACIÓ</v>
      </c>
      <c r="E20" s="295"/>
      <c r="F20" s="295"/>
      <c r="G20" s="112">
        <f>G9</f>
        <v>10462.19</v>
      </c>
    </row>
    <row r="21" spans="2:7" ht="15.6" thickBot="1" x14ac:dyDescent="0.3">
      <c r="B21" s="292"/>
      <c r="C21" s="293"/>
      <c r="D21" s="356" t="str">
        <f>PU!B154</f>
        <v>AJUTS I VARIS</v>
      </c>
      <c r="E21" s="357"/>
      <c r="F21" s="357"/>
      <c r="G21" s="132">
        <f>G15</f>
        <v>12100.84</v>
      </c>
    </row>
    <row r="22" spans="2:7" ht="16.8" thickTop="1" thickBot="1" x14ac:dyDescent="0.3">
      <c r="B22" s="292"/>
      <c r="C22" s="293"/>
      <c r="D22" s="287" t="s">
        <v>389</v>
      </c>
      <c r="E22" s="288"/>
      <c r="F22" s="288"/>
      <c r="G22" s="120">
        <f>SUM(G20:G21)</f>
        <v>22563.03</v>
      </c>
    </row>
  </sheetData>
  <mergeCells count="13">
    <mergeCell ref="B2:G3"/>
    <mergeCell ref="B6:G6"/>
    <mergeCell ref="B9:F9"/>
    <mergeCell ref="B5:G5"/>
    <mergeCell ref="D22:F22"/>
    <mergeCell ref="B11:G11"/>
    <mergeCell ref="B15:F15"/>
    <mergeCell ref="B16:F16"/>
    <mergeCell ref="B17:G18"/>
    <mergeCell ref="B19:C22"/>
    <mergeCell ref="D19:G19"/>
    <mergeCell ref="D20:F20"/>
    <mergeCell ref="D21:F21"/>
  </mergeCells>
  <phoneticPr fontId="3" type="noConversion"/>
  <conditionalFormatting sqref="B2 A4:G4 H4:XFD5 A5:B5 B7:G8 D19:D22 G20:G22">
    <cfRule type="cellIs" dxfId="15" priority="15" operator="equal">
      <formula>"¿?"</formula>
    </cfRule>
  </conditionalFormatting>
  <conditionalFormatting sqref="B6">
    <cfRule type="cellIs" dxfId="14" priority="14" operator="equal">
      <formula>"¿?"</formula>
    </cfRule>
  </conditionalFormatting>
  <conditionalFormatting sqref="B9">
    <cfRule type="cellIs" dxfId="13" priority="13" operator="equal">
      <formula>"¿?"</formula>
    </cfRule>
  </conditionalFormatting>
  <conditionalFormatting sqref="B11 B15:B17">
    <cfRule type="cellIs" dxfId="12" priority="6" operator="equal">
      <formula>"¿?"</formula>
    </cfRule>
  </conditionalFormatting>
  <conditionalFormatting sqref="B19">
    <cfRule type="cellIs" dxfId="11" priority="8" operator="equal">
      <formula>"¿?"</formula>
    </cfRule>
  </conditionalFormatting>
  <conditionalFormatting sqref="B12:G14">
    <cfRule type="cellIs" dxfId="10" priority="3" operator="equal">
      <formula>"¿?"</formula>
    </cfRule>
  </conditionalFormatting>
  <conditionalFormatting sqref="F7:G8">
    <cfRule type="cellIs" dxfId="9" priority="11" operator="equal">
      <formula>"¿?"</formula>
    </cfRule>
  </conditionalFormatting>
  <conditionalFormatting sqref="F12:G14">
    <cfRule type="cellIs" dxfId="8" priority="1" operator="equal">
      <formula>"¿?"</formula>
    </cfRule>
  </conditionalFormatting>
  <conditionalFormatting sqref="G4">
    <cfRule type="cellIs" dxfId="7" priority="10" operator="equal">
      <formula>"¿?"</formula>
    </cfRule>
  </conditionalFormatting>
  <conditionalFormatting sqref="G20:G22">
    <cfRule type="cellIs" dxfId="6" priority="12" operator="equal">
      <formula>"¿?"</formula>
    </cfRule>
  </conditionalFormatting>
  <pageMargins left="0.70866141732283472" right="0.70866141732283472" top="0.74803149606299213" bottom="0.74803149606299213" header="0.31496062992125984" footer="0.31496062992125984"/>
  <pageSetup paperSize="9" scale="66" fitToHeight="0" orientation="portrait" r:id="rId1"/>
  <headerFooter>
    <oddHeader>&amp;L&amp;G&amp;R&amp;G</oddHeader>
    <oddFooter>&amp;L&amp;G&amp;CPROJECTE EXECUTIU D’IMPLEMENTACIÓ D’UN SISTEMA DE REGULACIÓ DE TRÀNSIT MITJANÇANT
 CÀMERES ALS BARRIS DEL GÒTIC I CASC ANTIC DEL DISTRICTE DE CIUTAT VELLA&amp;R&amp;P de &amp;N</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79611-C788-4CBA-A2A0-B51D19ABF325}">
  <sheetPr>
    <tabColor rgb="FF92D050"/>
    <pageSetUpPr fitToPage="1"/>
  </sheetPr>
  <dimension ref="A1:S39"/>
  <sheetViews>
    <sheetView zoomScale="85" zoomScaleNormal="85" zoomScaleSheetLayoutView="85" workbookViewId="0">
      <selection activeCell="J31" sqref="J31"/>
    </sheetView>
  </sheetViews>
  <sheetFormatPr baseColWidth="10" defaultColWidth="9.21875" defaultRowHeight="13.8" zeroHeight="1" x14ac:dyDescent="0.3"/>
  <cols>
    <col min="1" max="1" width="2.77734375" style="38" customWidth="1"/>
    <col min="2" max="2" width="61.77734375" style="42" customWidth="1"/>
    <col min="3" max="3" width="12.21875" style="42" customWidth="1"/>
    <col min="4" max="4" width="13.77734375" style="42" customWidth="1"/>
    <col min="5" max="5" width="11.88671875" style="42" hidden="1" customWidth="1"/>
    <col min="6" max="6" width="12.5546875" style="42" hidden="1" customWidth="1"/>
    <col min="7" max="7" width="18.77734375" style="42" bestFit="1" customWidth="1"/>
    <col min="8" max="8" width="7.21875" style="133" customWidth="1"/>
    <col min="9" max="9" width="14.6640625" style="42" bestFit="1" customWidth="1"/>
    <col min="10" max="10" width="23.33203125" style="42" bestFit="1" customWidth="1"/>
    <col min="11" max="11" width="14.6640625" style="42" bestFit="1" customWidth="1"/>
    <col min="12" max="12" width="9.21875" style="42"/>
    <col min="13" max="13" width="19.44140625" style="42" bestFit="1" customWidth="1"/>
    <col min="14" max="15" width="9.21875" style="42"/>
    <col min="16" max="17" width="16" style="42" bestFit="1" customWidth="1"/>
    <col min="18" max="18" width="9.21875" style="42"/>
    <col min="19" max="19" width="16" style="42" bestFit="1" customWidth="1"/>
    <col min="20" max="16383" width="9.21875" style="42"/>
    <col min="16384" max="16384" width="1.21875" style="42" customWidth="1"/>
  </cols>
  <sheetData>
    <row r="1" spans="1:19" x14ac:dyDescent="0.3"/>
    <row r="2" spans="1:19" ht="15.6" x14ac:dyDescent="0.3">
      <c r="A2" s="37"/>
      <c r="B2" s="212"/>
      <c r="C2" s="214"/>
      <c r="D2" s="214"/>
      <c r="E2" s="212"/>
      <c r="F2" s="212"/>
      <c r="G2" s="214"/>
      <c r="H2" s="134"/>
    </row>
    <row r="3" spans="1:19" ht="15.6" x14ac:dyDescent="0.3">
      <c r="A3" s="37"/>
      <c r="B3" s="213"/>
      <c r="C3" s="215"/>
      <c r="D3" s="213"/>
      <c r="E3" s="212"/>
      <c r="F3" s="212"/>
      <c r="G3" s="216"/>
      <c r="H3" s="134"/>
    </row>
    <row r="4" spans="1:19" ht="46.8" customHeight="1" x14ac:dyDescent="0.3">
      <c r="A4" s="37"/>
      <c r="B4" s="358" t="str">
        <f>'Resum Amid.Ppals'!A4</f>
        <v>PROJECTE EXECUTIU D’IMPLEMENTACIÓ D’UN SISTEMA DE REGULACIÓ DE TRÀNSIT MITJANÇANT CÀMERES ALS BARRIS DEL GÒTIC I CASC ANTIC DEL DISTRICTE DE CIUTAT VELLA</v>
      </c>
      <c r="C4" s="358"/>
      <c r="D4" s="358"/>
      <c r="E4" s="358"/>
      <c r="F4" s="358"/>
      <c r="G4" s="358"/>
      <c r="H4" s="134"/>
    </row>
    <row r="5" spans="1:19" ht="14.4" thickBot="1" x14ac:dyDescent="0.35">
      <c r="A5" s="37"/>
      <c r="B5" s="36"/>
      <c r="C5" s="36"/>
      <c r="D5" s="36"/>
      <c r="E5" s="36"/>
      <c r="F5" s="36"/>
      <c r="G5" s="36"/>
      <c r="H5" s="134"/>
    </row>
    <row r="6" spans="1:19" s="135" customFormat="1" ht="42" thickTop="1" x14ac:dyDescent="0.3">
      <c r="A6" s="37"/>
      <c r="B6" s="136" t="s">
        <v>260</v>
      </c>
      <c r="C6" s="137"/>
      <c r="D6" s="138" t="s">
        <v>272</v>
      </c>
      <c r="E6" s="138" t="s">
        <v>264</v>
      </c>
      <c r="F6" s="138" t="s">
        <v>261</v>
      </c>
      <c r="G6" s="139" t="s">
        <v>271</v>
      </c>
      <c r="H6" s="140"/>
    </row>
    <row r="7" spans="1:19" x14ac:dyDescent="0.3">
      <c r="A7" s="37"/>
      <c r="B7" s="141"/>
      <c r="C7" s="36"/>
      <c r="D7" s="36"/>
      <c r="E7" s="36"/>
      <c r="F7" s="36"/>
      <c r="G7" s="142"/>
      <c r="H7" s="134"/>
    </row>
    <row r="8" spans="1:19" ht="22.05" customHeight="1" x14ac:dyDescent="0.3">
      <c r="A8" s="37"/>
      <c r="B8" s="143" t="s">
        <v>270</v>
      </c>
      <c r="C8" s="144"/>
      <c r="D8" s="144"/>
      <c r="E8" s="144"/>
      <c r="F8" s="144"/>
      <c r="G8" s="145">
        <f>SUM(D10:D18)</f>
        <v>203335.30000000005</v>
      </c>
      <c r="H8" s="146"/>
      <c r="I8" s="187"/>
      <c r="K8" s="177"/>
      <c r="S8" s="185"/>
    </row>
    <row r="9" spans="1:19" ht="15" x14ac:dyDescent="0.3">
      <c r="A9" s="37"/>
      <c r="B9" s="147" t="s">
        <v>265</v>
      </c>
      <c r="C9" s="175" t="s">
        <v>266</v>
      </c>
      <c r="D9" s="148"/>
      <c r="E9" s="148"/>
      <c r="F9" s="148"/>
      <c r="G9" s="149"/>
      <c r="H9" s="134"/>
      <c r="I9" s="185"/>
      <c r="K9" s="177"/>
    </row>
    <row r="10" spans="1:19" ht="20.100000000000001" customHeight="1" x14ac:dyDescent="0.3">
      <c r="A10" s="37"/>
      <c r="B10" s="150" t="str">
        <f>_xlfn.CONCAT('Resum Amid.Ppals'!A9,"  ",'Resum Amid.Ppals'!B9)</f>
        <v>PdC-01  Av. Portal de l'Àngel</v>
      </c>
      <c r="C10" s="151">
        <f>'Resum Amid.Ppals'!C9</f>
        <v>1</v>
      </c>
      <c r="D10" s="152">
        <f>'PdC-01'!H79</f>
        <v>19376.68</v>
      </c>
      <c r="E10" s="152">
        <f>ROUND(D10*SUM($C$31:$C$32),2)</f>
        <v>3681.57</v>
      </c>
      <c r="F10" s="152">
        <f>ROUND(SUM(D10:E10),2)</f>
        <v>23058.25</v>
      </c>
      <c r="G10" s="149"/>
      <c r="H10" s="134"/>
      <c r="K10" s="177"/>
      <c r="P10" s="188"/>
    </row>
    <row r="11" spans="1:19" ht="20.100000000000001" customHeight="1" x14ac:dyDescent="0.3">
      <c r="A11" s="37"/>
      <c r="B11" s="150" t="str">
        <f>_xlfn.CONCAT('Resum Amid.Ppals'!A10,"  ",'Resum Amid.Ppals'!B10)</f>
        <v>PdC-02  Magdalenes</v>
      </c>
      <c r="C11" s="151">
        <f>'Resum Amid.Ppals'!C10</f>
        <v>1</v>
      </c>
      <c r="D11" s="152">
        <f>'PdC-02'!I84</f>
        <v>23038.22</v>
      </c>
      <c r="E11" s="152">
        <f t="shared" ref="E11:E18" si="0">ROUND(D11*SUM($C$31:$C$32),2)</f>
        <v>4377.26</v>
      </c>
      <c r="F11" s="152">
        <f t="shared" ref="F11:F17" si="1">ROUND(SUM(D11:E11),2)</f>
        <v>27415.48</v>
      </c>
      <c r="G11" s="149"/>
      <c r="H11" s="134"/>
      <c r="M11" s="190"/>
      <c r="P11" s="188"/>
    </row>
    <row r="12" spans="1:19" ht="20.100000000000001" customHeight="1" x14ac:dyDescent="0.3">
      <c r="A12" s="37"/>
      <c r="B12" s="150" t="str">
        <f>_xlfn.CONCAT('Resum Amid.Ppals'!A11,"  ",'Resum Amid.Ppals'!B11)</f>
        <v>PdC-03  Jaume I</v>
      </c>
      <c r="C12" s="151">
        <f>'Resum Amid.Ppals'!C11</f>
        <v>1</v>
      </c>
      <c r="D12" s="152">
        <f>'PdC-03'!G96</f>
        <v>27359.030000000002</v>
      </c>
      <c r="E12" s="152">
        <f t="shared" si="0"/>
        <v>5198.22</v>
      </c>
      <c r="F12" s="152">
        <f t="shared" si="1"/>
        <v>32557.25</v>
      </c>
      <c r="G12" s="149"/>
      <c r="H12" s="134"/>
      <c r="P12" s="188"/>
    </row>
    <row r="13" spans="1:19" ht="20.100000000000001" customHeight="1" x14ac:dyDescent="0.3">
      <c r="A13" s="37"/>
      <c r="B13" s="150" t="str">
        <f>_xlfn.CONCAT('Resum Amid.Ppals'!A12,"  ",'Resum Amid.Ppals'!B12)</f>
        <v>PdC-04  Fusteria</v>
      </c>
      <c r="C13" s="151">
        <f>'Resum Amid.Ppals'!C12</f>
        <v>1</v>
      </c>
      <c r="D13" s="152">
        <f>'PdC-04'!I57</f>
        <v>12753.91</v>
      </c>
      <c r="E13" s="152">
        <f t="shared" si="0"/>
        <v>2423.2399999999998</v>
      </c>
      <c r="F13" s="152">
        <f t="shared" si="1"/>
        <v>15177.15</v>
      </c>
      <c r="G13" s="149"/>
      <c r="H13" s="134"/>
      <c r="P13" s="188"/>
    </row>
    <row r="14" spans="1:19" ht="20.100000000000001" customHeight="1" x14ac:dyDescent="0.3">
      <c r="A14" s="37"/>
      <c r="B14" s="150" t="str">
        <f>_xlfn.CONCAT('Resum Amid.Ppals'!A13,"  ",'Resum Amid.Ppals'!B13)</f>
        <v>PdC-05  Lluís el Piadós</v>
      </c>
      <c r="C14" s="151">
        <f>'Resum Amid.Ppals'!C13</f>
        <v>1</v>
      </c>
      <c r="D14" s="152">
        <f>'PdC-05'!G86</f>
        <v>22042.910000000003</v>
      </c>
      <c r="E14" s="152">
        <f t="shared" si="0"/>
        <v>4188.1499999999996</v>
      </c>
      <c r="F14" s="152">
        <f t="shared" si="1"/>
        <v>26231.06</v>
      </c>
      <c r="G14" s="149"/>
      <c r="H14" s="134"/>
      <c r="P14" s="188"/>
    </row>
    <row r="15" spans="1:19" ht="20.100000000000001" customHeight="1" x14ac:dyDescent="0.3">
      <c r="A15" s="37"/>
      <c r="B15" s="150" t="str">
        <f>_xlfn.CONCAT('Resum Amid.Ppals'!A14,"  ",'Resum Amid.Ppals'!B14)</f>
        <v>PdC-06  Placeta Comerç</v>
      </c>
      <c r="C15" s="151">
        <f>'Resum Amid.Ppals'!C14</f>
        <v>2</v>
      </c>
      <c r="D15" s="152">
        <f>'PdC-06'!G92</f>
        <v>32717.710000000006</v>
      </c>
      <c r="E15" s="152">
        <f t="shared" si="0"/>
        <v>6216.36</v>
      </c>
      <c r="F15" s="152">
        <f t="shared" si="1"/>
        <v>38934.07</v>
      </c>
      <c r="G15" s="149"/>
      <c r="H15" s="134"/>
      <c r="P15" s="188"/>
    </row>
    <row r="16" spans="1:19" ht="20.100000000000001" customHeight="1" x14ac:dyDescent="0.3">
      <c r="A16" s="37"/>
      <c r="B16" s="150" t="str">
        <f>_xlfn.CONCAT('Resum Amid.Ppals'!A15,"  ",'Resum Amid.Ppals'!B15)</f>
        <v>PdC-07  Princesa</v>
      </c>
      <c r="C16" s="151">
        <f>'Resum Amid.Ppals'!C15</f>
        <v>1</v>
      </c>
      <c r="D16" s="152">
        <f>'PdC-07'!G87</f>
        <v>21272.520000000004</v>
      </c>
      <c r="E16" s="152">
        <f t="shared" si="0"/>
        <v>4041.78</v>
      </c>
      <c r="F16" s="152">
        <f t="shared" si="1"/>
        <v>25314.3</v>
      </c>
      <c r="G16" s="149"/>
      <c r="H16" s="134"/>
      <c r="P16" s="188"/>
    </row>
    <row r="17" spans="1:19" ht="20.100000000000001" customHeight="1" x14ac:dyDescent="0.3">
      <c r="A17" s="37"/>
      <c r="B17" s="150" t="str">
        <f>_xlfn.CONCAT('Resum Amid.Ppals'!A16,"  ",'Resum Amid.Ppals'!B16)</f>
        <v>PdC-08  Antic Sant Joan</v>
      </c>
      <c r="C17" s="151">
        <f>'Resum Amid.Ppals'!C16</f>
        <v>1</v>
      </c>
      <c r="D17" s="152">
        <f>'PdC-08'!G87</f>
        <v>21892.510000000002</v>
      </c>
      <c r="E17" s="152">
        <f t="shared" si="0"/>
        <v>4159.58</v>
      </c>
      <c r="F17" s="152">
        <f t="shared" si="1"/>
        <v>26052.09</v>
      </c>
      <c r="G17" s="149"/>
      <c r="H17" s="134"/>
      <c r="P17" s="188"/>
    </row>
    <row r="18" spans="1:19" ht="20.100000000000001" customHeight="1" x14ac:dyDescent="0.3">
      <c r="A18" s="37"/>
      <c r="B18" s="150" t="str">
        <f>_xlfn.CONCAT('Resum Amid.Ppals'!A17,"  ",'Resum Amid.Ppals'!B17)</f>
        <v>PdC-09  Pla de Palau</v>
      </c>
      <c r="C18" s="151">
        <f>'Resum Amid.Ppals'!C17</f>
        <v>1</v>
      </c>
      <c r="D18" s="152">
        <f>'PdC-09'!G88</f>
        <v>22881.810000000005</v>
      </c>
      <c r="E18" s="152">
        <f t="shared" si="0"/>
        <v>4347.54</v>
      </c>
      <c r="F18" s="152">
        <f>ROUND(SUM(D18:E18),2)</f>
        <v>27229.35</v>
      </c>
      <c r="G18" s="149"/>
      <c r="H18" s="134"/>
      <c r="P18" s="188"/>
    </row>
    <row r="19" spans="1:19" ht="20.100000000000001" customHeight="1" x14ac:dyDescent="0.3">
      <c r="A19" s="37"/>
      <c r="B19" s="150"/>
      <c r="C19" s="153">
        <f>SUM(C10:C18)</f>
        <v>10</v>
      </c>
      <c r="D19" s="152"/>
      <c r="E19" s="182" t="s">
        <v>314</v>
      </c>
      <c r="F19" s="181">
        <f>SUM(F10:F18)</f>
        <v>241968.99999999997</v>
      </c>
      <c r="G19" s="149"/>
      <c r="H19" s="134"/>
      <c r="M19" s="197"/>
      <c r="P19" s="186"/>
      <c r="Q19" s="188"/>
    </row>
    <row r="20" spans="1:19" ht="20.100000000000001" customHeight="1" x14ac:dyDescent="0.3">
      <c r="A20" s="37"/>
      <c r="B20" s="143" t="s">
        <v>267</v>
      </c>
      <c r="C20" s="144"/>
      <c r="D20" s="154"/>
      <c r="E20" s="144"/>
      <c r="F20" s="144"/>
      <c r="G20" s="145">
        <f>SUM(D21:D21)</f>
        <v>44436.79</v>
      </c>
      <c r="H20" s="146"/>
      <c r="S20" s="185"/>
    </row>
    <row r="21" spans="1:19" ht="20.100000000000001" customHeight="1" x14ac:dyDescent="0.3">
      <c r="A21" s="37"/>
      <c r="B21" s="150" t="str">
        <f>PU!B137</f>
        <v>PLATAFORMA GESTIÓ I CONTROL</v>
      </c>
      <c r="C21" s="155"/>
      <c r="D21" s="156">
        <f>Plataforma!F24</f>
        <v>44436.79</v>
      </c>
      <c r="E21" s="152">
        <f>ROUND(D21*SUM($C$31:$C$32),2)</f>
        <v>8442.99</v>
      </c>
      <c r="F21" s="157">
        <f>SUM(D21:E21)</f>
        <v>52879.78</v>
      </c>
      <c r="G21" s="158"/>
      <c r="H21" s="134"/>
      <c r="P21" s="188"/>
    </row>
    <row r="22" spans="1:19" ht="20.100000000000001" customHeight="1" x14ac:dyDescent="0.3">
      <c r="A22" s="37"/>
      <c r="B22" s="159"/>
      <c r="C22" s="160"/>
      <c r="D22" s="161"/>
      <c r="E22" s="36"/>
      <c r="F22" s="36"/>
      <c r="G22" s="162"/>
      <c r="H22" s="134"/>
    </row>
    <row r="23" spans="1:19" ht="20.100000000000001" customHeight="1" x14ac:dyDescent="0.3">
      <c r="A23" s="37"/>
      <c r="B23" s="143" t="s">
        <v>268</v>
      </c>
      <c r="C23" s="144"/>
      <c r="D23" s="154"/>
      <c r="E23" s="144"/>
      <c r="F23" s="144"/>
      <c r="G23" s="145">
        <f>SUM(D24:D25)</f>
        <v>22563.03</v>
      </c>
      <c r="H23" s="146"/>
      <c r="S23" s="185"/>
    </row>
    <row r="24" spans="1:19" ht="32.4" customHeight="1" x14ac:dyDescent="0.3">
      <c r="A24" s="37"/>
      <c r="B24" s="174" t="str">
        <f>PU!B150</f>
        <v>CONFIGURACIÓ, PROVES, POSADA EN OPERACIÓ, FORMACIÓ I DOCUMENTACIÓ</v>
      </c>
      <c r="C24" s="155"/>
      <c r="D24" s="156">
        <f>'Ajuts i Varis'!G20</f>
        <v>10462.19</v>
      </c>
      <c r="E24" s="152">
        <f>ROUND(D24*SUM($C$31:$C$32),2)</f>
        <v>1987.82</v>
      </c>
      <c r="F24" s="157">
        <f>SUM(D24:E24)</f>
        <v>12450.01</v>
      </c>
      <c r="G24" s="158"/>
      <c r="H24" s="146"/>
    </row>
    <row r="25" spans="1:19" ht="20.100000000000001" customHeight="1" x14ac:dyDescent="0.3">
      <c r="A25" s="37"/>
      <c r="B25" s="163" t="str">
        <f>PU!B154</f>
        <v>AJUTS I VARIS</v>
      </c>
      <c r="C25" s="155"/>
      <c r="D25" s="156">
        <f>'Ajuts i Varis'!G21</f>
        <v>12100.84</v>
      </c>
      <c r="E25" s="152">
        <f>ROUND(D25*SUM($C$31:$C$32),2)</f>
        <v>2299.16</v>
      </c>
      <c r="F25" s="183">
        <f>SUM(D25:E25)</f>
        <v>14400</v>
      </c>
      <c r="G25" s="158"/>
      <c r="H25" s="146"/>
    </row>
    <row r="26" spans="1:19" ht="19.95" customHeight="1" x14ac:dyDescent="0.3">
      <c r="A26" s="37"/>
      <c r="B26" s="159"/>
      <c r="C26" s="160"/>
      <c r="D26" s="161"/>
      <c r="E26" s="191" t="s">
        <v>314</v>
      </c>
      <c r="F26" s="184">
        <f>SUM(F24:F25)</f>
        <v>26850.010000000002</v>
      </c>
      <c r="G26" s="162"/>
      <c r="H26" s="134"/>
      <c r="P26" s="186"/>
    </row>
    <row r="27" spans="1:19" ht="20.100000000000001" customHeight="1" x14ac:dyDescent="0.3">
      <c r="A27" s="37"/>
      <c r="B27" s="143" t="s">
        <v>213</v>
      </c>
      <c r="C27" s="144"/>
      <c r="D27" s="154"/>
      <c r="E27" s="144"/>
      <c r="F27" s="144"/>
      <c r="G27" s="145">
        <f>SUM(D28)</f>
        <v>10727.55</v>
      </c>
      <c r="H27" s="146"/>
      <c r="I27" s="200"/>
      <c r="J27" s="200"/>
      <c r="M27" s="189"/>
      <c r="S27" s="185"/>
    </row>
    <row r="28" spans="1:19" ht="20.100000000000001" customHeight="1" x14ac:dyDescent="0.3">
      <c r="A28" s="37"/>
      <c r="B28" s="163" t="s">
        <v>269</v>
      </c>
      <c r="C28" s="155"/>
      <c r="D28" s="156">
        <f>SiS!G14</f>
        <v>10727.55</v>
      </c>
      <c r="E28" s="183">
        <f>ROUND(D28*SUM($C$31:$C$32),2)</f>
        <v>2038.23</v>
      </c>
      <c r="F28" s="183">
        <f>SUM(D28:E28)</f>
        <v>12765.779999999999</v>
      </c>
      <c r="G28" s="158"/>
      <c r="H28" s="134"/>
    </row>
    <row r="29" spans="1:19" ht="20.100000000000001" customHeight="1" x14ac:dyDescent="0.3">
      <c r="A29" s="37"/>
      <c r="B29" s="176"/>
      <c r="C29" s="160"/>
      <c r="D29" s="161"/>
      <c r="E29" s="191" t="s">
        <v>313</v>
      </c>
      <c r="F29" s="184">
        <f>F19+F21+F26+F28</f>
        <v>334464.56999999995</v>
      </c>
      <c r="G29" s="162"/>
      <c r="H29" s="134"/>
      <c r="K29" s="186"/>
      <c r="M29" s="189"/>
      <c r="P29" s="187"/>
    </row>
    <row r="30" spans="1:19" ht="20.100000000000001" customHeight="1" x14ac:dyDescent="0.3">
      <c r="A30" s="37"/>
      <c r="B30" s="193" t="s">
        <v>316</v>
      </c>
      <c r="C30" s="165"/>
      <c r="D30" s="165"/>
      <c r="E30" s="165"/>
      <c r="F30" s="165"/>
      <c r="G30" s="166">
        <f>SUM(G8,G20,G23,G27)</f>
        <v>281062.67000000004</v>
      </c>
      <c r="H30" s="146"/>
      <c r="K30" s="186"/>
      <c r="S30" s="186"/>
    </row>
    <row r="31" spans="1:19" ht="20.100000000000001" customHeight="1" x14ac:dyDescent="0.3">
      <c r="A31" s="37"/>
      <c r="B31" s="179" t="s">
        <v>315</v>
      </c>
      <c r="C31" s="178">
        <v>0.13</v>
      </c>
      <c r="D31" s="165"/>
      <c r="E31" s="165"/>
      <c r="F31" s="165"/>
      <c r="G31" s="192">
        <f>ROUND(G30*C31,2)</f>
        <v>36538.15</v>
      </c>
      <c r="H31" s="146"/>
    </row>
    <row r="32" spans="1:19" ht="20.100000000000001" customHeight="1" x14ac:dyDescent="0.3">
      <c r="A32" s="37"/>
      <c r="B32" s="179" t="s">
        <v>312</v>
      </c>
      <c r="C32" s="178">
        <v>0.06</v>
      </c>
      <c r="D32" s="161"/>
      <c r="E32" s="36"/>
      <c r="F32" s="36"/>
      <c r="G32" s="192">
        <f>ROUND(G30*C32,2)</f>
        <v>16863.759999999998</v>
      </c>
      <c r="H32" s="134"/>
    </row>
    <row r="33" spans="1:19" ht="20.100000000000001" customHeight="1" x14ac:dyDescent="0.3">
      <c r="A33" s="37"/>
      <c r="B33" s="179"/>
      <c r="C33" s="178"/>
      <c r="D33" s="161"/>
      <c r="E33" s="36"/>
      <c r="F33" s="36"/>
      <c r="G33" s="180"/>
      <c r="H33" s="134"/>
    </row>
    <row r="34" spans="1:19" ht="20.100000000000001" customHeight="1" x14ac:dyDescent="0.3">
      <c r="A34" s="37"/>
      <c r="B34" s="164" t="s">
        <v>318</v>
      </c>
      <c r="C34" s="165"/>
      <c r="D34" s="165"/>
      <c r="E34" s="165"/>
      <c r="F34" s="165"/>
      <c r="G34" s="166">
        <f>SUM(G30:G32)</f>
        <v>334464.58000000007</v>
      </c>
      <c r="H34" s="146"/>
      <c r="S34" s="187"/>
    </row>
    <row r="35" spans="1:19" ht="20.100000000000001" customHeight="1" x14ac:dyDescent="0.3">
      <c r="A35" s="37"/>
      <c r="B35" s="167" t="s">
        <v>191</v>
      </c>
      <c r="C35" s="168">
        <v>0.21</v>
      </c>
      <c r="D35" s="169"/>
      <c r="E35" s="169"/>
      <c r="F35" s="169"/>
      <c r="G35" s="170">
        <f>ROUND(G34*C35,2)</f>
        <v>70237.56</v>
      </c>
      <c r="H35" s="134"/>
    </row>
    <row r="36" spans="1:19" ht="20.100000000000001" customHeight="1" thickBot="1" x14ac:dyDescent="0.35">
      <c r="A36" s="37"/>
      <c r="B36" s="171" t="s">
        <v>317</v>
      </c>
      <c r="C36" s="172"/>
      <c r="D36" s="172"/>
      <c r="E36" s="172"/>
      <c r="F36" s="172"/>
      <c r="G36" s="173">
        <f>SUM(G34:G35)</f>
        <v>404702.14000000007</v>
      </c>
      <c r="H36" s="134"/>
    </row>
    <row r="37" spans="1:19" ht="20.100000000000001" customHeight="1" thickTop="1" x14ac:dyDescent="0.3">
      <c r="A37" s="37"/>
      <c r="B37" s="36"/>
      <c r="C37" s="36"/>
      <c r="D37" s="36"/>
      <c r="E37" s="36"/>
      <c r="F37" s="36"/>
      <c r="G37" s="36"/>
      <c r="H37" s="134"/>
    </row>
    <row r="38" spans="1:19" ht="22.05" customHeight="1" x14ac:dyDescent="0.3">
      <c r="A38" s="36"/>
      <c r="B38" s="36"/>
      <c r="C38" s="36"/>
      <c r="D38" s="36"/>
      <c r="E38" s="36"/>
      <c r="F38" s="36"/>
      <c r="G38" s="36"/>
      <c r="H38" s="134"/>
    </row>
    <row r="39" spans="1:19" ht="22.05" customHeight="1" x14ac:dyDescent="0.3">
      <c r="A39" s="37"/>
      <c r="B39" s="36"/>
      <c r="C39" s="36"/>
      <c r="D39" s="36"/>
      <c r="E39" s="36"/>
      <c r="F39" s="36"/>
      <c r="G39" s="36"/>
      <c r="H39" s="134"/>
    </row>
  </sheetData>
  <mergeCells count="1">
    <mergeCell ref="B4:G4"/>
  </mergeCells>
  <pageMargins left="0.70866141732283472" right="0.70866141732283472" top="0.74803149606299213" bottom="0.74803149606299213" header="0.31496062992125984" footer="0.31496062992125984"/>
  <pageSetup paperSize="9" scale="81" orientation="portrait" horizontalDpi="1200" verticalDpi="1200" r:id="rId1"/>
  <headerFooter>
    <oddHeader>&amp;L&amp;G&amp;R&amp;G</oddHeader>
    <oddFooter>&amp;L&amp;G&amp;CPROJECTE EXECUTIU D’IMPLEMENTACIÓ D’UN SISTEMA DE REGULACIÓ DE TRÀNSIT MITJANÇANT
CÀMERES ALS BARRIS DEL GÒTIC I CASC ANTIC DEL DISTRICTE DE CIUTAT VELLA&amp;R&amp;P de &amp;N</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302C1-26AB-49C0-BC25-CC4A7D6E1D74}">
  <sheetPr>
    <tabColor rgb="FF00B0F0"/>
  </sheetPr>
  <dimension ref="B2:I14"/>
  <sheetViews>
    <sheetView showGridLines="0" tabSelected="1" zoomScaleNormal="100" zoomScaleSheetLayoutView="100" workbookViewId="0">
      <selection activeCell="F7" sqref="F7"/>
    </sheetView>
  </sheetViews>
  <sheetFormatPr baseColWidth="10" defaultColWidth="11.5546875" defaultRowHeight="13.8" x14ac:dyDescent="0.25"/>
  <cols>
    <col min="1" max="1" width="1" style="43" customWidth="1"/>
    <col min="2" max="2" width="13.44140625" style="43" customWidth="1"/>
    <col min="3" max="3" width="5.77734375" style="43" customWidth="1"/>
    <col min="4" max="4" width="70.77734375" style="43" customWidth="1"/>
    <col min="5" max="5" width="9.77734375" style="43" customWidth="1"/>
    <col min="6" max="6" width="12.77734375" style="43" customWidth="1"/>
    <col min="7" max="7" width="17.77734375" style="43" customWidth="1"/>
    <col min="8" max="16384" width="11.5546875" style="43"/>
  </cols>
  <sheetData>
    <row r="2" spans="2:9" x14ac:dyDescent="0.25">
      <c r="B2" s="344" t="str">
        <f>PU!B173</f>
        <v>SEGURETAT I SALUT</v>
      </c>
      <c r="C2" s="312"/>
      <c r="D2" s="312"/>
      <c r="E2" s="312"/>
      <c r="F2" s="312"/>
      <c r="G2" s="312"/>
    </row>
    <row r="3" spans="2:9" x14ac:dyDescent="0.25">
      <c r="B3" s="313"/>
      <c r="C3" s="313"/>
      <c r="D3" s="313"/>
      <c r="E3" s="313"/>
      <c r="F3" s="313"/>
      <c r="G3" s="313"/>
    </row>
    <row r="4" spans="2:9" s="98" customFormat="1" ht="27" customHeight="1" x14ac:dyDescent="0.3">
      <c r="B4" s="99" t="s">
        <v>0</v>
      </c>
      <c r="C4" s="100" t="s">
        <v>202</v>
      </c>
      <c r="D4" s="109" t="s">
        <v>2</v>
      </c>
      <c r="E4" s="101" t="s">
        <v>204</v>
      </c>
      <c r="F4" s="99" t="s">
        <v>203</v>
      </c>
      <c r="G4" s="102" t="s">
        <v>205</v>
      </c>
      <c r="H4" s="97"/>
      <c r="I4" s="97"/>
    </row>
    <row r="5" spans="2:9" s="98" customFormat="1" ht="5.4" customHeight="1" thickBot="1" x14ac:dyDescent="0.35">
      <c r="B5" s="360"/>
      <c r="C5" s="360"/>
      <c r="D5" s="360"/>
      <c r="E5" s="360"/>
      <c r="F5" s="360"/>
      <c r="G5" s="360"/>
      <c r="H5" s="97"/>
      <c r="I5" s="97"/>
    </row>
    <row r="6" spans="2:9" ht="14.4" thickBot="1" x14ac:dyDescent="0.3">
      <c r="B6" s="361" t="str">
        <f>PU!B173</f>
        <v>SEGURETAT I SALUT</v>
      </c>
      <c r="C6" s="362"/>
      <c r="D6" s="362"/>
      <c r="E6" s="362"/>
      <c r="F6" s="362"/>
      <c r="G6" s="363"/>
    </row>
    <row r="7" spans="2:9" ht="69.599999999999994" thickBot="1" x14ac:dyDescent="0.3">
      <c r="B7" s="125" t="s">
        <v>185</v>
      </c>
      <c r="C7" s="126" t="str">
        <f>VLOOKUP($B7,PU!$B$3:$E$175,2,FALSE)</f>
        <v>PA</v>
      </c>
      <c r="D7" s="110" t="str">
        <f>VLOOKUP($B7,PU!$B$3:$E$175,3,FALSE)</f>
        <v>PARTIDA ALÇADA DE COBRAMENT ÍNTEGRA PER LA SEGURETAT I SALUT DE L'OBRA; INCLOU LA SENYALITZACIÓ, ELS TANCAMENTS D'OBRA I TOT ALLÒ QUE DISPOSI LA IMPLANTACIÓ DEL PLA DE SEGURETAT I SALUT DESENVOLUPAT. PRESSUPOST EXECUCIÓ GENERAL.</v>
      </c>
      <c r="E7" s="127">
        <v>1</v>
      </c>
      <c r="F7" s="128">
        <f>VLOOKUP($B7,PU!$B$3:$E$175,4,FALSE)</f>
        <v>10727.55</v>
      </c>
      <c r="G7" s="129">
        <f t="shared" ref="G7" si="0">ROUND($E7*F7,2)</f>
        <v>10727.55</v>
      </c>
    </row>
    <row r="8" spans="2:9" ht="16.2" thickBot="1" x14ac:dyDescent="0.3">
      <c r="B8" s="364" t="s">
        <v>208</v>
      </c>
      <c r="C8" s="365"/>
      <c r="D8" s="365"/>
      <c r="E8" s="365"/>
      <c r="F8" s="365"/>
      <c r="G8" s="130">
        <f>SUM(G7:G7)</f>
        <v>10727.55</v>
      </c>
    </row>
    <row r="9" spans="2:9" ht="15" customHeight="1" thickBot="1" x14ac:dyDescent="0.3">
      <c r="B9" s="366" t="s">
        <v>211</v>
      </c>
      <c r="C9" s="367"/>
      <c r="D9" s="367"/>
      <c r="E9" s="367"/>
      <c r="F9" s="367"/>
      <c r="G9" s="131">
        <f>G8</f>
        <v>10727.55</v>
      </c>
    </row>
    <row r="10" spans="2:9" x14ac:dyDescent="0.25">
      <c r="B10" s="359"/>
      <c r="C10" s="359"/>
      <c r="D10" s="359"/>
      <c r="E10" s="359"/>
      <c r="F10" s="359"/>
      <c r="G10" s="359"/>
    </row>
    <row r="11" spans="2:9" ht="14.4" thickBot="1" x14ac:dyDescent="0.3">
      <c r="B11" s="292"/>
      <c r="C11" s="292"/>
      <c r="D11" s="292"/>
      <c r="E11" s="292"/>
      <c r="F11" s="292"/>
      <c r="G11" s="292"/>
    </row>
    <row r="12" spans="2:9" ht="16.2" thickBot="1" x14ac:dyDescent="0.3">
      <c r="B12" s="292"/>
      <c r="C12" s="293"/>
      <c r="D12" s="304" t="s">
        <v>201</v>
      </c>
      <c r="E12" s="305"/>
      <c r="F12" s="305"/>
      <c r="G12" s="306"/>
    </row>
    <row r="13" spans="2:9" ht="15.6" thickBot="1" x14ac:dyDescent="0.3">
      <c r="B13" s="292"/>
      <c r="C13" s="293"/>
      <c r="D13" s="355" t="str">
        <f>PU!B173</f>
        <v>SEGURETAT I SALUT</v>
      </c>
      <c r="E13" s="295"/>
      <c r="F13" s="295"/>
      <c r="G13" s="112">
        <f>G8</f>
        <v>10727.55</v>
      </c>
    </row>
    <row r="14" spans="2:9" ht="16.8" thickTop="1" thickBot="1" x14ac:dyDescent="0.3">
      <c r="B14" s="292"/>
      <c r="C14" s="293"/>
      <c r="D14" s="287" t="s">
        <v>196</v>
      </c>
      <c r="E14" s="288"/>
      <c r="F14" s="288"/>
      <c r="G14" s="120">
        <f>SUM(G13:G13)</f>
        <v>10727.55</v>
      </c>
    </row>
  </sheetData>
  <mergeCells count="10">
    <mergeCell ref="B2:G3"/>
    <mergeCell ref="B5:G5"/>
    <mergeCell ref="B6:G6"/>
    <mergeCell ref="B8:F8"/>
    <mergeCell ref="B9:F9"/>
    <mergeCell ref="B10:G11"/>
    <mergeCell ref="B12:C14"/>
    <mergeCell ref="D12:G12"/>
    <mergeCell ref="D13:F13"/>
    <mergeCell ref="D14:F14"/>
  </mergeCells>
  <conditionalFormatting sqref="B2 A4:G4 H4:XFD5 A5:B5 B7:G7 D12:D14 G13:G14">
    <cfRule type="cellIs" dxfId="5" priority="12" operator="equal">
      <formula>"¿?"</formula>
    </cfRule>
  </conditionalFormatting>
  <conditionalFormatting sqref="B6">
    <cfRule type="cellIs" dxfId="4" priority="11" operator="equal">
      <formula>"¿?"</formula>
    </cfRule>
  </conditionalFormatting>
  <conditionalFormatting sqref="B8:B10 B12">
    <cfRule type="cellIs" dxfId="3" priority="6" operator="equal">
      <formula>"¿?"</formula>
    </cfRule>
  </conditionalFormatting>
  <conditionalFormatting sqref="F7:G7">
    <cfRule type="cellIs" dxfId="2" priority="8" operator="equal">
      <formula>"¿?"</formula>
    </cfRule>
  </conditionalFormatting>
  <conditionalFormatting sqref="G4">
    <cfRule type="cellIs" dxfId="1" priority="7" operator="equal">
      <formula>"¿?"</formula>
    </cfRule>
  </conditionalFormatting>
  <conditionalFormatting sqref="G13:G14">
    <cfRule type="cellIs" dxfId="0" priority="9" operator="equal">
      <formula>"¿?"</formula>
    </cfRule>
  </conditionalFormatting>
  <pageMargins left="0.70866141732283472" right="0.70866141732283472" top="0.74803149606299213" bottom="0.74803149606299213" header="0.31496062992125984" footer="0.31496062992125984"/>
  <pageSetup paperSize="9" scale="67"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28</vt:i4>
      </vt:variant>
    </vt:vector>
  </HeadingPairs>
  <TitlesOfParts>
    <vt:vector size="43" baseType="lpstr">
      <vt:lpstr>Resum Amid.Ppals</vt:lpstr>
      <vt:lpstr>PU</vt:lpstr>
      <vt:lpstr>PdC-01</vt:lpstr>
      <vt:lpstr>PdC-02</vt:lpstr>
      <vt:lpstr>PdC-03</vt:lpstr>
      <vt:lpstr>PdC-04</vt:lpstr>
      <vt:lpstr>PdC-05</vt:lpstr>
      <vt:lpstr>PdC-06</vt:lpstr>
      <vt:lpstr>PdC-07</vt:lpstr>
      <vt:lpstr>PdC-08</vt:lpstr>
      <vt:lpstr>PdC-09</vt:lpstr>
      <vt:lpstr>Plataforma</vt:lpstr>
      <vt:lpstr>Ajuts i Varis</vt:lpstr>
      <vt:lpstr>RESUM</vt:lpstr>
      <vt:lpstr>SiS</vt:lpstr>
      <vt:lpstr>'Ajuts i Varis'!Área_de_impresión</vt:lpstr>
      <vt:lpstr>'PdC-01'!Área_de_impresión</vt:lpstr>
      <vt:lpstr>'PdC-02'!Área_de_impresión</vt:lpstr>
      <vt:lpstr>'PdC-03'!Área_de_impresión</vt:lpstr>
      <vt:lpstr>'PdC-04'!Área_de_impresión</vt:lpstr>
      <vt:lpstr>'PdC-05'!Área_de_impresión</vt:lpstr>
      <vt:lpstr>'PdC-06'!Área_de_impresión</vt:lpstr>
      <vt:lpstr>'PdC-07'!Área_de_impresión</vt:lpstr>
      <vt:lpstr>'PdC-08'!Área_de_impresión</vt:lpstr>
      <vt:lpstr>'PdC-09'!Área_de_impresión</vt:lpstr>
      <vt:lpstr>Plataforma!Área_de_impresión</vt:lpstr>
      <vt:lpstr>PU!Área_de_impresión</vt:lpstr>
      <vt:lpstr>RESUM!Área_de_impresión</vt:lpstr>
      <vt:lpstr>'Resum Amid.Ppals'!Área_de_impresión</vt:lpstr>
      <vt:lpstr>SiS!Área_de_impresión</vt:lpstr>
      <vt:lpstr>'Ajuts i Varis'!Títulos_a_imprimir</vt:lpstr>
      <vt:lpstr>'PdC-01'!Títulos_a_imprimir</vt:lpstr>
      <vt:lpstr>'PdC-02'!Títulos_a_imprimir</vt:lpstr>
      <vt:lpstr>'PdC-03'!Títulos_a_imprimir</vt:lpstr>
      <vt:lpstr>'PdC-04'!Títulos_a_imprimir</vt:lpstr>
      <vt:lpstr>'PdC-05'!Títulos_a_imprimir</vt:lpstr>
      <vt:lpstr>'PdC-06'!Títulos_a_imprimir</vt:lpstr>
      <vt:lpstr>'PdC-07'!Títulos_a_imprimir</vt:lpstr>
      <vt:lpstr>'PdC-08'!Títulos_a_imprimir</vt:lpstr>
      <vt:lpstr>'PdC-09'!Títulos_a_imprimir</vt:lpstr>
      <vt:lpstr>Plataforma!Títulos_a_imprimir</vt:lpstr>
      <vt:lpstr>PU!Títulos_a_imprimir</vt:lpstr>
      <vt:lpstr>'Resum Amid.Ppals'!Títulos_a_imprimir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Raul Giraldo Pavon</dc:creator>
  <cp:lastModifiedBy>User13 Eacom</cp:lastModifiedBy>
  <cp:lastPrinted>2024-11-13T09:42:36Z</cp:lastPrinted>
  <dcterms:created xsi:type="dcterms:W3CDTF">2023-10-31T10:05:13Z</dcterms:created>
  <dcterms:modified xsi:type="dcterms:W3CDTF">2025-04-11T10:15:21Z</dcterms:modified>
</cp:coreProperties>
</file>