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4" yWindow="-14" windowWidth="13042" windowHeight="11384"/>
  </bookViews>
  <sheets>
    <sheet name="Categories professionals" sheetId="2" r:id="rId1"/>
    <sheet name="Desglossament costos" sheetId="1" r:id="rId2"/>
  </sheets>
  <calcPr calcId="145621"/>
</workbook>
</file>

<file path=xl/calcChain.xml><?xml version="1.0" encoding="utf-8"?>
<calcChain xmlns="http://schemas.openxmlformats.org/spreadsheetml/2006/main">
  <c r="E28" i="2" l="1"/>
  <c r="E27" i="2"/>
  <c r="E26" i="2"/>
  <c r="E25" i="2"/>
  <c r="E23" i="2"/>
  <c r="E22" i="2"/>
  <c r="E21" i="2"/>
  <c r="E19" i="2"/>
  <c r="E18" i="2"/>
  <c r="E16" i="2"/>
  <c r="E15" i="2"/>
  <c r="F29" i="2" l="1"/>
  <c r="F24" i="2"/>
  <c r="F20" i="2"/>
  <c r="F17" i="2"/>
  <c r="E29" i="2" l="1"/>
  <c r="G29" i="2" s="1"/>
  <c r="E24" i="2"/>
  <c r="G24" i="2" s="1"/>
  <c r="E20" i="2"/>
  <c r="G20" i="2" s="1"/>
  <c r="E17" i="2"/>
  <c r="G17" i="2" s="1"/>
  <c r="F15" i="2" l="1"/>
  <c r="F16" i="2"/>
  <c r="F18" i="2"/>
  <c r="F19" i="2"/>
  <c r="F21" i="2"/>
  <c r="F22" i="2"/>
  <c r="F23" i="2"/>
  <c r="F25" i="2"/>
  <c r="F26" i="2"/>
  <c r="F27" i="2"/>
  <c r="F28" i="2"/>
  <c r="G30" i="2" l="1"/>
  <c r="C2" i="1" s="1"/>
  <c r="D2" i="1" l="1"/>
  <c r="E2" i="1" s="1"/>
  <c r="F2" i="1" l="1"/>
  <c r="D12" i="1" s="1"/>
  <c r="D13" i="1"/>
  <c r="D14" i="1" l="1"/>
  <c r="G2" i="1"/>
  <c r="H2" i="1"/>
  <c r="I2" i="1" l="1"/>
  <c r="D8" i="1" s="1"/>
  <c r="K2" i="1"/>
  <c r="J2" i="1" l="1"/>
  <c r="D7" i="1" s="1"/>
  <c r="D9" i="1" s="1"/>
  <c r="D16" i="1" s="1"/>
  <c r="D18" i="1" s="1"/>
</calcChain>
</file>

<file path=xl/sharedStrings.xml><?xml version="1.0" encoding="utf-8"?>
<sst xmlns="http://schemas.openxmlformats.org/spreadsheetml/2006/main" count="54" uniqueCount="42">
  <si>
    <t>Categoria professional</t>
  </si>
  <si>
    <t>Cap de projecte sènior</t>
  </si>
  <si>
    <t>Consultor/a sènior economista</t>
  </si>
  <si>
    <t>Analista programador/a J2EE</t>
  </si>
  <si>
    <t xml:space="preserve">Dissenyador/a </t>
  </si>
  <si>
    <t>Manteniment correctiu</t>
  </si>
  <si>
    <t>Manteniment recurrent</t>
  </si>
  <si>
    <t>Tractament informació</t>
  </si>
  <si>
    <t>Programació ajudes</t>
  </si>
  <si>
    <t>Servei plec</t>
  </si>
  <si>
    <t>Perfil</t>
  </si>
  <si>
    <t>Consultor/a  sènior economista</t>
  </si>
  <si>
    <t xml:space="preserve">Analista programador/a J2EE/React/Python </t>
  </si>
  <si>
    <t>Hores dedicació</t>
  </si>
  <si>
    <t>18 mesos</t>
  </si>
  <si>
    <t>Preu
 IVA exclòs</t>
  </si>
  <si>
    <t>Cost Total</t>
  </si>
  <si>
    <t>Suma costos 
Indirectes</t>
  </si>
  <si>
    <t>Cost 
personal</t>
  </si>
  <si>
    <t>Salari 
Brut</t>
  </si>
  <si>
    <t>Suma costos 
directes</t>
  </si>
  <si>
    <t>Costos directes:</t>
  </si>
  <si>
    <t>Costos salarials: salaris i contingències</t>
  </si>
  <si>
    <t>TOTAL (Suma costos directes)</t>
  </si>
  <si>
    <t>Costos indirectes:</t>
  </si>
  <si>
    <t>TOTAL (Suma costos indirectes)</t>
  </si>
  <si>
    <t>TOTAL DE COSTOS (directes + indirectes):</t>
  </si>
  <si>
    <t>IVA</t>
  </si>
  <si>
    <t>% Dedicació estimada per perfil</t>
  </si>
  <si>
    <t>Hores màximes servei</t>
  </si>
  <si>
    <t>Preu servei</t>
  </si>
  <si>
    <t>SIMULADOR D'AJUDES: CÀLCUL PREU PER SERVEI</t>
  </si>
  <si>
    <t>DURADA CONTRACTE</t>
  </si>
  <si>
    <t>Preu pefil (IVA exclòs)</t>
  </si>
  <si>
    <t>Preu perfil
 (IVA exclòs)</t>
  </si>
  <si>
    <t>Import màxim per servei
(IVA exclòs)</t>
  </si>
  <si>
    <t xml:space="preserve">Despeses generals d’estructura </t>
  </si>
  <si>
    <t xml:space="preserve">Benefici industrial </t>
  </si>
  <si>
    <t xml:space="preserve">Benefici 
Industrial </t>
  </si>
  <si>
    <t>Cost 
Indirecte</t>
  </si>
  <si>
    <t>Seguretat 
Social</t>
  </si>
  <si>
    <t xml:space="preserve">Costos salarials: seguretat social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</si>
</sst>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#,##0.00\ &quot;€&quot;"/>
    <numFmt numFmtId="165" formatCode="0.000"/>
    <numFmt numFmtId="166" formatCode="#,##0.000"/>
    <numFmt numFmtId="167" formatCode="#,##0.00\ [$€-1]"/>
    <numFmt numFmtId="168" formatCode="#,##0.00&quot;€&quot;"/>
    <numFmt numFmtId="169" formatCode="#,##0.000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b/>
      <sz val="10"/>
      <color rgb="FF000000"/>
      <name val="Calibri"/>
      <family val="2"/>
      <scheme val="minor"/>
    </font>
    <font>
      <i/>
      <sz val="11"/>
      <color rgb="FF0000FF"/>
      <name val="Calibri"/>
      <family val="2"/>
    </font>
    <font>
      <b/>
      <sz val="12"/>
      <color theme="0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</font>
    <font>
      <b/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0" fillId="0" borderId="0" xfId="0" applyFont="1" applyFill="1"/>
    <xf numFmtId="4" fontId="0" fillId="0" borderId="0" xfId="0" applyNumberFormat="1"/>
    <xf numFmtId="164" fontId="0" fillId="0" borderId="0" xfId="0" applyNumberFormat="1"/>
    <xf numFmtId="9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/>
    <xf numFmtId="165" fontId="0" fillId="0" borderId="0" xfId="0" applyNumberFormat="1"/>
    <xf numFmtId="0" fontId="4" fillId="0" borderId="0" xfId="0" applyFont="1"/>
    <xf numFmtId="4" fontId="0" fillId="0" borderId="0" xfId="0" applyNumberFormat="1" applyFont="1" applyFill="1" applyAlignment="1">
      <alignment horizontal="center"/>
    </xf>
    <xf numFmtId="4" fontId="0" fillId="0" borderId="0" xfId="0" applyNumberForma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/>
    </xf>
    <xf numFmtId="10" fontId="0" fillId="0" borderId="2" xfId="0" applyNumberFormat="1" applyFill="1" applyBorder="1" applyAlignment="1">
      <alignment horizontal="center"/>
    </xf>
    <xf numFmtId="2" fontId="0" fillId="0" borderId="2" xfId="0" applyNumberFormat="1" applyBorder="1"/>
    <xf numFmtId="0" fontId="1" fillId="4" borderId="2" xfId="0" applyFont="1" applyFill="1" applyBorder="1" applyAlignment="1">
      <alignment horizontal="left"/>
    </xf>
    <xf numFmtId="2" fontId="1" fillId="4" borderId="2" xfId="0" applyNumberFormat="1" applyFont="1" applyFill="1" applyBorder="1" applyAlignment="1">
      <alignment horizontal="right"/>
    </xf>
    <xf numFmtId="0" fontId="3" fillId="2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/>
    </xf>
    <xf numFmtId="166" fontId="0" fillId="0" borderId="0" xfId="0" applyNumberFormat="1"/>
    <xf numFmtId="0" fontId="6" fillId="7" borderId="4" xfId="0" applyFont="1" applyFill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167" fontId="6" fillId="7" borderId="4" xfId="0" applyNumberFormat="1" applyFont="1" applyFill="1" applyBorder="1" applyAlignment="1">
      <alignment horizontal="center" wrapText="1"/>
    </xf>
    <xf numFmtId="168" fontId="9" fillId="7" borderId="4" xfId="0" applyNumberFormat="1" applyFont="1" applyFill="1" applyBorder="1" applyAlignment="1">
      <alignment horizontal="center"/>
    </xf>
    <xf numFmtId="168" fontId="9" fillId="0" borderId="4" xfId="0" applyNumberFormat="1" applyFont="1" applyBorder="1" applyAlignment="1">
      <alignment horizontal="center"/>
    </xf>
    <xf numFmtId="167" fontId="9" fillId="7" borderId="4" xfId="0" applyNumberFormat="1" applyFont="1" applyFill="1" applyBorder="1" applyAlignment="1">
      <alignment horizontal="center"/>
    </xf>
    <xf numFmtId="168" fontId="9" fillId="7" borderId="5" xfId="0" applyNumberFormat="1" applyFont="1" applyFill="1" applyBorder="1" applyAlignment="1">
      <alignment horizontal="center"/>
    </xf>
    <xf numFmtId="0" fontId="6" fillId="0" borderId="6" xfId="0" applyFont="1" applyBorder="1" applyAlignment="1">
      <alignment horizontal="center" wrapText="1"/>
    </xf>
    <xf numFmtId="0" fontId="10" fillId="2" borderId="7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vertical="top"/>
    </xf>
    <xf numFmtId="0" fontId="12" fillId="0" borderId="9" xfId="0" applyFont="1" applyBorder="1" applyAlignment="1">
      <alignment vertical="top"/>
    </xf>
    <xf numFmtId="0" fontId="5" fillId="0" borderId="4" xfId="0" applyFont="1" applyBorder="1" applyAlignment="1">
      <alignment horizontal="left" vertical="top"/>
    </xf>
    <xf numFmtId="0" fontId="12" fillId="0" borderId="0" xfId="0" applyFont="1" applyAlignment="1">
      <alignment vertical="top"/>
    </xf>
    <xf numFmtId="169" fontId="0" fillId="0" borderId="0" xfId="0" applyNumberFormat="1"/>
    <xf numFmtId="168" fontId="10" fillId="2" borderId="7" xfId="1" applyNumberFormat="1" applyFont="1" applyFill="1" applyBorder="1" applyAlignment="1">
      <alignment horizontal="right" vertical="center" wrapText="1"/>
    </xf>
    <xf numFmtId="168" fontId="0" fillId="0" borderId="0" xfId="0" applyNumberFormat="1"/>
    <xf numFmtId="4" fontId="1" fillId="8" borderId="0" xfId="0" applyNumberFormat="1" applyFont="1" applyFill="1"/>
    <xf numFmtId="4" fontId="8" fillId="0" borderId="1" xfId="0" applyNumberFormat="1" applyFont="1" applyBorder="1" applyAlignment="1">
      <alignment horizontal="center"/>
    </xf>
    <xf numFmtId="168" fontId="5" fillId="0" borderId="8" xfId="0" applyNumberFormat="1" applyFont="1" applyBorder="1" applyAlignment="1">
      <alignment horizontal="right" vertical="top"/>
    </xf>
    <xf numFmtId="168" fontId="11" fillId="0" borderId="8" xfId="0" applyNumberFormat="1" applyFont="1" applyBorder="1" applyAlignment="1">
      <alignment horizontal="right" vertical="top"/>
    </xf>
    <xf numFmtId="168" fontId="5" fillId="0" borderId="9" xfId="0" applyNumberFormat="1" applyFont="1" applyBorder="1" applyAlignment="1">
      <alignment vertical="top"/>
    </xf>
    <xf numFmtId="168" fontId="13" fillId="2" borderId="7" xfId="0" applyNumberFormat="1" applyFont="1" applyFill="1" applyBorder="1" applyAlignment="1">
      <alignment horizontal="left" vertical="center" wrapText="1"/>
    </xf>
    <xf numFmtId="168" fontId="11" fillId="0" borderId="5" xfId="0" applyNumberFormat="1" applyFont="1" applyBorder="1" applyAlignment="1">
      <alignment horizontal="right" vertical="top"/>
    </xf>
    <xf numFmtId="168" fontId="12" fillId="0" borderId="0" xfId="0" applyNumberFormat="1" applyFont="1" applyAlignment="1">
      <alignment vertical="top"/>
    </xf>
    <xf numFmtId="168" fontId="0" fillId="0" borderId="0" xfId="0" applyNumberFormat="1" applyAlignment="1">
      <alignment horizontal="right"/>
    </xf>
    <xf numFmtId="4" fontId="0" fillId="0" borderId="0" xfId="0" applyNumberFormat="1" applyFill="1"/>
    <xf numFmtId="2" fontId="1" fillId="0" borderId="0" xfId="0" applyNumberFormat="1" applyFont="1"/>
    <xf numFmtId="4" fontId="1" fillId="4" borderId="0" xfId="0" applyNumberFormat="1" applyFont="1" applyFill="1"/>
    <xf numFmtId="0" fontId="3" fillId="2" borderId="3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="116" zoomScaleNormal="116" workbookViewId="0">
      <selection activeCell="B18" sqref="B18:B20"/>
    </sheetView>
  </sheetViews>
  <sheetFormatPr defaultRowHeight="14.3" x14ac:dyDescent="0.25"/>
  <cols>
    <col min="1" max="1" width="27.125" customWidth="1"/>
    <col min="2" max="2" width="28.625" bestFit="1" customWidth="1"/>
    <col min="3" max="3" width="37.5" customWidth="1"/>
    <col min="4" max="4" width="18.375" customWidth="1"/>
    <col min="5" max="5" width="13.875" customWidth="1"/>
    <col min="6" max="6" width="16.375" customWidth="1"/>
    <col min="7" max="7" width="22.25" bestFit="1" customWidth="1"/>
    <col min="8" max="13" width="16" customWidth="1"/>
  </cols>
  <sheetData>
    <row r="1" spans="1:7" x14ac:dyDescent="0.25">
      <c r="A1" s="1" t="s">
        <v>31</v>
      </c>
    </row>
    <row r="3" spans="1:7" x14ac:dyDescent="0.25">
      <c r="B3" s="6"/>
    </row>
    <row r="4" spans="1:7" x14ac:dyDescent="0.25">
      <c r="A4" s="12" t="s">
        <v>0</v>
      </c>
      <c r="B4" s="12" t="s">
        <v>33</v>
      </c>
    </row>
    <row r="5" spans="1:7" x14ac:dyDescent="0.25">
      <c r="A5" s="2" t="s">
        <v>1</v>
      </c>
      <c r="B5" s="11">
        <v>69.31</v>
      </c>
      <c r="C5" s="11"/>
      <c r="D5" s="11"/>
    </row>
    <row r="6" spans="1:7" x14ac:dyDescent="0.25">
      <c r="A6" t="s">
        <v>2</v>
      </c>
      <c r="B6" s="11">
        <v>76.23</v>
      </c>
      <c r="C6" s="11"/>
      <c r="D6" s="11"/>
    </row>
    <row r="7" spans="1:7" x14ac:dyDescent="0.25">
      <c r="A7" t="s">
        <v>3</v>
      </c>
      <c r="B7" s="11">
        <v>44.37</v>
      </c>
      <c r="C7" s="11"/>
      <c r="D7" s="11"/>
    </row>
    <row r="8" spans="1:7" x14ac:dyDescent="0.25">
      <c r="A8" t="s">
        <v>4</v>
      </c>
      <c r="B8" s="11">
        <v>41.38</v>
      </c>
      <c r="C8" s="11"/>
      <c r="D8" s="11"/>
    </row>
    <row r="9" spans="1:7" x14ac:dyDescent="0.25">
      <c r="B9" s="10"/>
      <c r="C9" s="10"/>
      <c r="D9" s="11"/>
      <c r="E9" s="11"/>
    </row>
    <row r="10" spans="1:7" x14ac:dyDescent="0.25">
      <c r="B10" s="10"/>
      <c r="C10" s="10"/>
      <c r="D10" s="11"/>
      <c r="E10" s="11"/>
    </row>
    <row r="11" spans="1:7" x14ac:dyDescent="0.25">
      <c r="A11" s="9"/>
      <c r="B11" s="11"/>
      <c r="C11" s="10"/>
      <c r="D11" s="11"/>
      <c r="E11" s="11"/>
    </row>
    <row r="12" spans="1:7" x14ac:dyDescent="0.25">
      <c r="A12" s="1"/>
      <c r="E12" s="6"/>
    </row>
    <row r="13" spans="1:7" x14ac:dyDescent="0.25">
      <c r="A13" s="20" t="s">
        <v>32</v>
      </c>
      <c r="B13" s="1" t="s">
        <v>14</v>
      </c>
    </row>
    <row r="14" spans="1:7" ht="28.55" x14ac:dyDescent="0.25">
      <c r="A14" s="12" t="s">
        <v>29</v>
      </c>
      <c r="B14" s="12" t="s">
        <v>9</v>
      </c>
      <c r="C14" s="12" t="s">
        <v>10</v>
      </c>
      <c r="D14" s="13" t="s">
        <v>28</v>
      </c>
      <c r="E14" s="13" t="s">
        <v>34</v>
      </c>
      <c r="F14" s="19" t="s">
        <v>13</v>
      </c>
      <c r="G14" s="50" t="s">
        <v>35</v>
      </c>
    </row>
    <row r="15" spans="1:7" x14ac:dyDescent="0.25">
      <c r="A15" s="53">
        <v>470</v>
      </c>
      <c r="B15" s="51" t="s">
        <v>5</v>
      </c>
      <c r="C15" s="14" t="s">
        <v>1</v>
      </c>
      <c r="D15" s="15">
        <v>0.15</v>
      </c>
      <c r="E15" s="16">
        <f>B5</f>
        <v>69.31</v>
      </c>
      <c r="F15" s="7">
        <f>$A$15*D15</f>
        <v>70.5</v>
      </c>
      <c r="G15" s="3"/>
    </row>
    <row r="16" spans="1:7" x14ac:dyDescent="0.25">
      <c r="A16" s="53"/>
      <c r="B16" s="51"/>
      <c r="C16" s="14" t="s">
        <v>12</v>
      </c>
      <c r="D16" s="15">
        <v>0.85</v>
      </c>
      <c r="E16" s="16">
        <f>B7</f>
        <v>44.37</v>
      </c>
      <c r="F16" s="7">
        <f>$A$15*D16</f>
        <v>399.5</v>
      </c>
      <c r="G16" s="3"/>
    </row>
    <row r="17" spans="1:7" x14ac:dyDescent="0.25">
      <c r="A17" s="53"/>
      <c r="B17" s="51"/>
      <c r="C17" s="17" t="s">
        <v>30</v>
      </c>
      <c r="D17" s="17"/>
      <c r="E17" s="18">
        <f>ROUND((D15*E15)+(D16*E16),2)</f>
        <v>48.11</v>
      </c>
      <c r="F17" s="48">
        <f>F15+F16</f>
        <v>470</v>
      </c>
      <c r="G17" s="49">
        <f>ROUND(E17*F17,2)</f>
        <v>22611.7</v>
      </c>
    </row>
    <row r="18" spans="1:7" x14ac:dyDescent="0.25">
      <c r="A18" s="53">
        <v>380</v>
      </c>
      <c r="B18" s="51" t="s">
        <v>7</v>
      </c>
      <c r="C18" s="14" t="s">
        <v>1</v>
      </c>
      <c r="D18" s="15">
        <v>0.05</v>
      </c>
      <c r="E18" s="16">
        <f>B5</f>
        <v>69.31</v>
      </c>
      <c r="F18" s="7">
        <f>$A$18*D18</f>
        <v>19</v>
      </c>
      <c r="G18" s="47"/>
    </row>
    <row r="19" spans="1:7" x14ac:dyDescent="0.25">
      <c r="A19" s="53"/>
      <c r="B19" s="51"/>
      <c r="C19" s="14" t="s">
        <v>11</v>
      </c>
      <c r="D19" s="15">
        <v>0.95</v>
      </c>
      <c r="E19" s="16">
        <f>B6</f>
        <v>76.23</v>
      </c>
      <c r="F19" s="7">
        <f>$A$18*D19</f>
        <v>361</v>
      </c>
      <c r="G19" s="47"/>
    </row>
    <row r="20" spans="1:7" x14ac:dyDescent="0.25">
      <c r="A20" s="53"/>
      <c r="B20" s="51"/>
      <c r="C20" s="17" t="s">
        <v>30</v>
      </c>
      <c r="D20" s="17"/>
      <c r="E20" s="18">
        <f>ROUND((D18*E18)+(D19*E19),2)</f>
        <v>75.88</v>
      </c>
      <c r="F20" s="48">
        <f>F18+F19</f>
        <v>380</v>
      </c>
      <c r="G20" s="49">
        <f>ROUND(E20*F20,2)</f>
        <v>28834.400000000001</v>
      </c>
    </row>
    <row r="21" spans="1:7" x14ac:dyDescent="0.25">
      <c r="A21" s="53">
        <v>750</v>
      </c>
      <c r="B21" s="51" t="s">
        <v>8</v>
      </c>
      <c r="C21" s="14" t="s">
        <v>1</v>
      </c>
      <c r="D21" s="15">
        <v>0.2</v>
      </c>
      <c r="E21" s="16">
        <f>B5</f>
        <v>69.31</v>
      </c>
      <c r="F21" s="7">
        <f>$A$21*D21</f>
        <v>150</v>
      </c>
      <c r="G21" s="3"/>
    </row>
    <row r="22" spans="1:7" x14ac:dyDescent="0.25">
      <c r="A22" s="53"/>
      <c r="B22" s="51"/>
      <c r="C22" s="14" t="s">
        <v>11</v>
      </c>
      <c r="D22" s="15">
        <v>0.4</v>
      </c>
      <c r="E22" s="16">
        <f>B6</f>
        <v>76.23</v>
      </c>
      <c r="F22" s="7">
        <f>$A$21*D22</f>
        <v>300</v>
      </c>
      <c r="G22" s="3"/>
    </row>
    <row r="23" spans="1:7" x14ac:dyDescent="0.25">
      <c r="A23" s="53"/>
      <c r="B23" s="51"/>
      <c r="C23" s="14" t="s">
        <v>12</v>
      </c>
      <c r="D23" s="15">
        <v>0.4</v>
      </c>
      <c r="E23" s="16">
        <f>B7</f>
        <v>44.37</v>
      </c>
      <c r="F23" s="7">
        <f>$A$21*D23</f>
        <v>300</v>
      </c>
      <c r="G23" s="3"/>
    </row>
    <row r="24" spans="1:7" x14ac:dyDescent="0.25">
      <c r="A24" s="53"/>
      <c r="B24" s="51"/>
      <c r="C24" s="17" t="s">
        <v>30</v>
      </c>
      <c r="D24" s="17"/>
      <c r="E24" s="18">
        <f>ROUND((D21*E21)+(D22*E22)+(D23*E23),2)</f>
        <v>62.1</v>
      </c>
      <c r="F24" s="48">
        <f>F21+F22+F23</f>
        <v>750</v>
      </c>
      <c r="G24" s="49">
        <f>ROUND(E24*F24,2)</f>
        <v>46575</v>
      </c>
    </row>
    <row r="25" spans="1:7" x14ac:dyDescent="0.25">
      <c r="A25" s="54">
        <v>1200</v>
      </c>
      <c r="B25" s="52" t="s">
        <v>6</v>
      </c>
      <c r="C25" s="14" t="s">
        <v>1</v>
      </c>
      <c r="D25" s="15">
        <v>0.25</v>
      </c>
      <c r="E25" s="16">
        <f>B5</f>
        <v>69.31</v>
      </c>
      <c r="F25" s="7">
        <f>$A$25*D25</f>
        <v>300</v>
      </c>
      <c r="G25" s="3"/>
    </row>
    <row r="26" spans="1:7" x14ac:dyDescent="0.25">
      <c r="A26" s="54"/>
      <c r="B26" s="52"/>
      <c r="C26" s="14" t="s">
        <v>11</v>
      </c>
      <c r="D26" s="15">
        <v>0.05</v>
      </c>
      <c r="E26" s="16">
        <f>B6</f>
        <v>76.23</v>
      </c>
      <c r="F26" s="7">
        <f>$A$25*D26</f>
        <v>60</v>
      </c>
      <c r="G26" s="3"/>
    </row>
    <row r="27" spans="1:7" x14ac:dyDescent="0.25">
      <c r="A27" s="54"/>
      <c r="B27" s="52"/>
      <c r="C27" s="14" t="s">
        <v>12</v>
      </c>
      <c r="D27" s="15">
        <v>0.45</v>
      </c>
      <c r="E27" s="16">
        <f>B7</f>
        <v>44.37</v>
      </c>
      <c r="F27" s="7">
        <f>$A$25*D27</f>
        <v>540</v>
      </c>
      <c r="G27" s="3"/>
    </row>
    <row r="28" spans="1:7" x14ac:dyDescent="0.25">
      <c r="A28" s="54"/>
      <c r="B28" s="52"/>
      <c r="C28" s="14" t="s">
        <v>4</v>
      </c>
      <c r="D28" s="15">
        <v>0.25</v>
      </c>
      <c r="E28" s="16">
        <f>B8</f>
        <v>41.38</v>
      </c>
      <c r="F28" s="7">
        <f>$A$25*D28</f>
        <v>300</v>
      </c>
      <c r="G28" s="3"/>
    </row>
    <row r="29" spans="1:7" x14ac:dyDescent="0.25">
      <c r="A29" s="54"/>
      <c r="B29" s="52"/>
      <c r="C29" s="17" t="s">
        <v>30</v>
      </c>
      <c r="D29" s="17"/>
      <c r="E29" s="18">
        <f>ROUND((D25*E25)+(D26*E26)+(D27*E27)+(D28*E28),2)</f>
        <v>51.45</v>
      </c>
      <c r="F29" s="48">
        <f>F25+F26+F27+F28</f>
        <v>1200</v>
      </c>
      <c r="G29" s="49">
        <f>ROUND(E29*F29,2)</f>
        <v>61740</v>
      </c>
    </row>
    <row r="30" spans="1:7" x14ac:dyDescent="0.25">
      <c r="G30" s="38">
        <f>G17+G20+G24+G29</f>
        <v>159761.1</v>
      </c>
    </row>
  </sheetData>
  <mergeCells count="8">
    <mergeCell ref="B15:B17"/>
    <mergeCell ref="B18:B20"/>
    <mergeCell ref="B21:B24"/>
    <mergeCell ref="B25:B29"/>
    <mergeCell ref="A15:A17"/>
    <mergeCell ref="A18:A20"/>
    <mergeCell ref="A21:A24"/>
    <mergeCell ref="A25:A2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D2" sqref="D2"/>
    </sheetView>
  </sheetViews>
  <sheetFormatPr defaultRowHeight="14.3" x14ac:dyDescent="0.25"/>
  <cols>
    <col min="1" max="2" width="10.375" bestFit="1" customWidth="1"/>
    <col min="3" max="3" width="41.875" bestFit="1" customWidth="1"/>
    <col min="4" max="4" width="31.5" customWidth="1"/>
    <col min="5" max="5" width="13.75" customWidth="1"/>
    <col min="6" max="11" width="15.75" customWidth="1"/>
  </cols>
  <sheetData>
    <row r="1" spans="1:11" ht="28.55" x14ac:dyDescent="0.25">
      <c r="C1" s="29" t="s">
        <v>15</v>
      </c>
      <c r="D1" s="22" t="s">
        <v>38</v>
      </c>
      <c r="E1" s="23" t="s">
        <v>16</v>
      </c>
      <c r="F1" s="22" t="s">
        <v>39</v>
      </c>
      <c r="G1" s="24" t="s">
        <v>17</v>
      </c>
      <c r="H1" s="23" t="s">
        <v>18</v>
      </c>
      <c r="I1" s="22" t="s">
        <v>40</v>
      </c>
      <c r="J1" s="22" t="s">
        <v>19</v>
      </c>
      <c r="K1" s="24" t="s">
        <v>20</v>
      </c>
    </row>
    <row r="2" spans="1:11" x14ac:dyDescent="0.25">
      <c r="C2" s="39">
        <f>'Categories professionals'!G30</f>
        <v>159761.1</v>
      </c>
      <c r="D2" s="28">
        <f>ROUND(C2*0.1, 2)</f>
        <v>15976.11</v>
      </c>
      <c r="E2" s="26">
        <f>ROUND(C2-D2, 2)</f>
        <v>143784.99</v>
      </c>
      <c r="F2" s="25">
        <f>ROUND(E2*0.15, 2)</f>
        <v>21567.75</v>
      </c>
      <c r="G2" s="27">
        <f>ROUND(D2+F2, 2)</f>
        <v>37543.86</v>
      </c>
      <c r="H2" s="26">
        <f>ROUND(E2-F2, 2)</f>
        <v>122217.24</v>
      </c>
      <c r="I2" s="25">
        <f>ROUND(H2*(0.35/1.35), 2)</f>
        <v>31685.95</v>
      </c>
      <c r="J2" s="25">
        <f>ROUND(H2-I2, 2)</f>
        <v>90531.29</v>
      </c>
      <c r="K2" s="27">
        <f>+H2</f>
        <v>122217.24</v>
      </c>
    </row>
    <row r="5" spans="1:11" x14ac:dyDescent="0.25">
      <c r="E5" s="6"/>
    </row>
    <row r="6" spans="1:11" ht="16.3" customHeight="1" x14ac:dyDescent="0.25">
      <c r="C6" s="30" t="s">
        <v>21</v>
      </c>
      <c r="D6" s="30"/>
    </row>
    <row r="7" spans="1:11" x14ac:dyDescent="0.25">
      <c r="C7" s="31" t="s">
        <v>22</v>
      </c>
      <c r="D7" s="40">
        <f>J2</f>
        <v>90531.29</v>
      </c>
    </row>
    <row r="8" spans="1:11" x14ac:dyDescent="0.25">
      <c r="A8" s="4"/>
      <c r="B8" s="4"/>
      <c r="C8" s="31" t="s">
        <v>41</v>
      </c>
      <c r="D8" s="40">
        <f>I2</f>
        <v>31685.95</v>
      </c>
    </row>
    <row r="9" spans="1:11" x14ac:dyDescent="0.25">
      <c r="C9" s="31" t="s">
        <v>23</v>
      </c>
      <c r="D9" s="41">
        <f>D7+D8</f>
        <v>122217.23999999999</v>
      </c>
    </row>
    <row r="10" spans="1:11" x14ac:dyDescent="0.25">
      <c r="C10" s="32"/>
      <c r="D10" s="42"/>
    </row>
    <row r="11" spans="1:11" ht="17" customHeight="1" x14ac:dyDescent="0.25">
      <c r="C11" s="30" t="s">
        <v>24</v>
      </c>
      <c r="D11" s="43"/>
    </row>
    <row r="12" spans="1:11" x14ac:dyDescent="0.25">
      <c r="C12" s="33" t="s">
        <v>36</v>
      </c>
      <c r="D12" s="40">
        <f>F2</f>
        <v>21567.75</v>
      </c>
      <c r="F12" s="4"/>
    </row>
    <row r="13" spans="1:11" x14ac:dyDescent="0.25">
      <c r="C13" s="33" t="s">
        <v>37</v>
      </c>
      <c r="D13" s="40">
        <f>D2</f>
        <v>15976.11</v>
      </c>
      <c r="E13" s="1"/>
    </row>
    <row r="14" spans="1:11" x14ac:dyDescent="0.25">
      <c r="C14" s="33" t="s">
        <v>25</v>
      </c>
      <c r="D14" s="44">
        <f>D12+D13</f>
        <v>37543.86</v>
      </c>
    </row>
    <row r="15" spans="1:11" x14ac:dyDescent="0.25">
      <c r="B15" s="7"/>
      <c r="C15" s="34"/>
      <c r="D15" s="45"/>
    </row>
    <row r="16" spans="1:11" ht="25.15" customHeight="1" x14ac:dyDescent="0.25">
      <c r="B16" s="8"/>
      <c r="C16" s="30" t="s">
        <v>26</v>
      </c>
      <c r="D16" s="36">
        <f>D9+D14</f>
        <v>159761.09999999998</v>
      </c>
      <c r="E16" s="8"/>
      <c r="F16" s="9"/>
      <c r="G16" s="7"/>
      <c r="H16" s="8"/>
      <c r="I16" s="7"/>
    </row>
    <row r="17" spans="1:9" x14ac:dyDescent="0.25">
      <c r="B17" s="8"/>
      <c r="D17" s="46"/>
      <c r="F17" s="9"/>
      <c r="G17" s="7"/>
      <c r="H17" s="8"/>
      <c r="I17" s="7"/>
    </row>
    <row r="18" spans="1:9" ht="16.3" x14ac:dyDescent="0.25">
      <c r="B18" s="8"/>
      <c r="C18" s="30" t="s">
        <v>27</v>
      </c>
      <c r="D18" s="36">
        <f>ROUND(D16*1.21,2)</f>
        <v>193310.93</v>
      </c>
      <c r="E18" s="7"/>
      <c r="F18" s="9"/>
      <c r="G18" s="7"/>
      <c r="H18" s="8"/>
      <c r="I18" s="7"/>
    </row>
    <row r="19" spans="1:9" x14ac:dyDescent="0.25">
      <c r="B19" s="8"/>
      <c r="D19" s="35"/>
      <c r="F19" s="9"/>
      <c r="H19" s="8"/>
    </row>
    <row r="20" spans="1:9" x14ac:dyDescent="0.25">
      <c r="D20" s="35"/>
      <c r="F20" s="9"/>
    </row>
    <row r="21" spans="1:9" x14ac:dyDescent="0.25">
      <c r="D21" s="35"/>
      <c r="F21" s="9"/>
    </row>
    <row r="22" spans="1:9" x14ac:dyDescent="0.25">
      <c r="D22" s="35"/>
      <c r="F22" s="9"/>
      <c r="G22" s="8"/>
    </row>
    <row r="23" spans="1:9" x14ac:dyDescent="0.25">
      <c r="D23" s="35"/>
      <c r="E23" s="3"/>
      <c r="F23" s="9"/>
      <c r="G23" s="8"/>
    </row>
    <row r="24" spans="1:9" x14ac:dyDescent="0.25">
      <c r="C24" s="5"/>
      <c r="D24" s="37"/>
      <c r="E24" s="21"/>
      <c r="G24" s="8"/>
    </row>
    <row r="26" spans="1:9" x14ac:dyDescent="0.25">
      <c r="A26" s="8"/>
      <c r="D26" s="7"/>
    </row>
    <row r="27" spans="1:9" x14ac:dyDescent="0.25">
      <c r="D27" s="7"/>
    </row>
    <row r="29" spans="1:9" x14ac:dyDescent="0.25">
      <c r="A29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Categories professionals</vt:lpstr>
      <vt:lpstr>Desglossament costos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2024-10-07T08:29:57Z</dcterms:created>
  <dcterms:modified xsi:type="dcterms:W3CDTF">2025-07-28T12:10:17Z</dcterms:modified>
</cp:coreProperties>
</file>