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3\CONT-23-347_Entrada de dades\"/>
    </mc:Choice>
  </mc:AlternateContent>
  <bookViews>
    <workbookView xWindow="0" yWindow="0" windowWidth="23040" windowHeight="9192" activeTab="1"/>
  </bookViews>
  <sheets>
    <sheet name="DADES" sheetId="2" r:id="rId1"/>
    <sheet name="TOTAL" sheetId="1" r:id="rId2"/>
    <sheet name="LOT1_REC" sheetId="4" r:id="rId3"/>
    <sheet name="LOT2_MDOwin" sheetId="8" r:id="rId4"/>
    <sheet name="LOT3_SIDB" sheetId="5" r:id="rId5"/>
    <sheet name="LOT5_SAD" sheetId="6" r:id="rId6"/>
    <sheet name="LOT4_MRT+amiant" sheetId="10" r:id="rId7"/>
    <sheet name="Full1" sheetId="11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1" l="1"/>
  <c r="J19" i="11"/>
  <c r="I17" i="11"/>
  <c r="I19" i="11"/>
  <c r="G19" i="11"/>
  <c r="G17" i="11"/>
  <c r="J18" i="11"/>
  <c r="J16" i="11"/>
  <c r="J14" i="11"/>
  <c r="J13" i="11"/>
  <c r="J11" i="11"/>
  <c r="J10" i="11"/>
  <c r="J8" i="11"/>
  <c r="J7" i="11"/>
  <c r="I15" i="11"/>
  <c r="G15" i="11"/>
  <c r="I12" i="11"/>
  <c r="G12" i="11"/>
  <c r="I9" i="11"/>
  <c r="G9" i="11"/>
  <c r="J12" i="11" l="1"/>
  <c r="I20" i="11"/>
  <c r="G20" i="11"/>
  <c r="J15" i="11"/>
  <c r="J9" i="11"/>
  <c r="J20" i="11" l="1"/>
  <c r="L4" i="6"/>
  <c r="D5" i="6"/>
  <c r="B5" i="6"/>
  <c r="K5" i="6" s="1"/>
  <c r="A5" i="6"/>
  <c r="L4" i="8"/>
  <c r="L4" i="10"/>
  <c r="K7" i="10"/>
  <c r="D7" i="10"/>
  <c r="B7" i="10"/>
  <c r="A7" i="10"/>
  <c r="D6" i="10"/>
  <c r="B6" i="10"/>
  <c r="K6" i="10" s="1"/>
  <c r="A6" i="10"/>
  <c r="D5" i="10"/>
  <c r="B5" i="10"/>
  <c r="H17" i="10" s="1"/>
  <c r="A5" i="10"/>
  <c r="L4" i="5"/>
  <c r="D5" i="5"/>
  <c r="B5" i="5"/>
  <c r="K5" i="5" s="1"/>
  <c r="A5" i="5"/>
  <c r="D5" i="8"/>
  <c r="B5" i="8"/>
  <c r="A5" i="8"/>
  <c r="L4" i="4"/>
  <c r="D5" i="4"/>
  <c r="B5" i="4"/>
  <c r="K5" i="4" s="1"/>
  <c r="A5" i="4"/>
  <c r="H17" i="8" l="1"/>
  <c r="K5" i="8"/>
  <c r="H17" i="6"/>
  <c r="K5" i="10"/>
  <c r="L5" i="10" s="1"/>
  <c r="H17" i="5"/>
  <c r="H17" i="4"/>
  <c r="L5" i="6"/>
  <c r="M5" i="6" s="1"/>
  <c r="K11" i="6" s="1"/>
  <c r="L6" i="10"/>
  <c r="M6" i="10" s="1"/>
  <c r="L7" i="10"/>
  <c r="M7" i="10" s="1"/>
  <c r="L5" i="5"/>
  <c r="M5" i="5" s="1"/>
  <c r="K11" i="5" s="1"/>
  <c r="L5" i="4"/>
  <c r="M5" i="4" s="1"/>
  <c r="D6" i="1"/>
  <c r="D7" i="1"/>
  <c r="D8" i="1"/>
  <c r="D9" i="1"/>
  <c r="D10" i="1"/>
  <c r="D11" i="1"/>
  <c r="B7" i="1"/>
  <c r="B8" i="1"/>
  <c r="K8" i="1" s="1"/>
  <c r="L8" i="1" s="1"/>
  <c r="B9" i="1"/>
  <c r="K9" i="1" s="1"/>
  <c r="L9" i="1" s="1"/>
  <c r="B10" i="1"/>
  <c r="B11" i="1"/>
  <c r="A6" i="1"/>
  <c r="A7" i="1"/>
  <c r="A8" i="1"/>
  <c r="A9" i="1"/>
  <c r="A10" i="1"/>
  <c r="A11" i="1"/>
  <c r="A5" i="1"/>
  <c r="D5" i="1"/>
  <c r="M5" i="10" l="1"/>
  <c r="K11" i="10" s="1"/>
  <c r="H16" i="6"/>
  <c r="H15" i="6"/>
  <c r="H14" i="6"/>
  <c r="G14" i="6"/>
  <c r="L5" i="8"/>
  <c r="M5" i="8" s="1"/>
  <c r="K11" i="8" s="1"/>
  <c r="H15" i="8" s="1"/>
  <c r="K11" i="4"/>
  <c r="M8" i="1"/>
  <c r="M9" i="1"/>
  <c r="B5" i="1"/>
  <c r="K13" i="6" l="1"/>
  <c r="K21" i="6" s="1"/>
  <c r="K25" i="6" s="1"/>
  <c r="G14" i="10"/>
  <c r="H16" i="10"/>
  <c r="H15" i="10"/>
  <c r="H14" i="10"/>
  <c r="H16" i="5"/>
  <c r="H15" i="5"/>
  <c r="H14" i="5"/>
  <c r="G14" i="5"/>
  <c r="G14" i="8"/>
  <c r="H16" i="8"/>
  <c r="H14" i="8"/>
  <c r="G14" i="4"/>
  <c r="H16" i="4"/>
  <c r="H15" i="4"/>
  <c r="H14" i="4"/>
  <c r="K23" i="6" l="1"/>
  <c r="T20" i="6"/>
  <c r="E10" i="2" s="1"/>
  <c r="K13" i="10"/>
  <c r="K21" i="10" s="1"/>
  <c r="K25" i="10" s="1"/>
  <c r="K13" i="5"/>
  <c r="K21" i="5" s="1"/>
  <c r="K23" i="5" s="1"/>
  <c r="K13" i="8"/>
  <c r="K21" i="8" s="1"/>
  <c r="T20" i="8" s="1"/>
  <c r="E5" i="2" s="1"/>
  <c r="K13" i="4"/>
  <c r="K21" i="4" s="1"/>
  <c r="K23" i="4" s="1"/>
  <c r="K5" i="1"/>
  <c r="R11" i="6" l="1"/>
  <c r="K23" i="10"/>
  <c r="R11" i="10" s="1"/>
  <c r="T20" i="10"/>
  <c r="E7" i="2" s="1"/>
  <c r="T20" i="5"/>
  <c r="E6" i="2" s="1"/>
  <c r="K25" i="5"/>
  <c r="R11" i="5" s="1"/>
  <c r="K25" i="8"/>
  <c r="K23" i="8"/>
  <c r="T20" i="4"/>
  <c r="E4" i="2" s="1"/>
  <c r="K25" i="4"/>
  <c r="R11" i="4" s="1"/>
  <c r="L5" i="1"/>
  <c r="M5" i="1" s="1"/>
  <c r="S13" i="6" l="1"/>
  <c r="S13" i="5"/>
  <c r="S13" i="4"/>
  <c r="R13" i="10"/>
  <c r="R13" i="6"/>
  <c r="S13" i="10"/>
  <c r="R11" i="8"/>
  <c r="S13" i="8" s="1"/>
  <c r="R13" i="5"/>
  <c r="R13" i="4"/>
  <c r="R15" i="10" l="1"/>
  <c r="R15" i="6"/>
  <c r="R15" i="4"/>
  <c r="R15" i="5"/>
  <c r="R13" i="8"/>
  <c r="K11" i="1"/>
  <c r="R15" i="8" l="1"/>
  <c r="B6" i="1"/>
  <c r="K7" i="1"/>
  <c r="K10" i="1"/>
  <c r="K6" i="1" l="1"/>
  <c r="L7" i="1" l="1"/>
  <c r="M7" i="1" s="1"/>
  <c r="L11" i="1"/>
  <c r="M11" i="1" s="1"/>
  <c r="L6" i="1"/>
  <c r="M6" i="1" s="1"/>
  <c r="L10" i="1"/>
  <c r="M10" i="1" s="1"/>
  <c r="K13" i="1" l="1"/>
  <c r="H18" i="1" l="1"/>
  <c r="H17" i="1"/>
  <c r="H16" i="1"/>
  <c r="G16" i="1"/>
  <c r="K15" i="1" l="1"/>
  <c r="K23" i="1" s="1"/>
  <c r="K25" i="1" l="1"/>
  <c r="T22" i="1"/>
  <c r="K27" i="1"/>
  <c r="R13" i="1" l="1"/>
  <c r="R15" i="1" s="1"/>
  <c r="R17" i="1" s="1"/>
  <c r="S15" i="1" l="1"/>
</calcChain>
</file>

<file path=xl/sharedStrings.xml><?xml version="1.0" encoding="utf-8"?>
<sst xmlns="http://schemas.openxmlformats.org/spreadsheetml/2006/main" count="234" uniqueCount="67">
  <si>
    <t>TASQUES A CONTRACTAR</t>
  </si>
  <si>
    <t>HORES DE DEDICACIÓ</t>
  </si>
  <si>
    <t>Preu/hora sense IVA</t>
  </si>
  <si>
    <t>CONVENI</t>
  </si>
  <si>
    <t>Tasques afectes al contrcte</t>
  </si>
  <si>
    <t>Hores / ANY</t>
  </si>
  <si>
    <t>Entrada dades REC</t>
  </si>
  <si>
    <t>LOT 1</t>
  </si>
  <si>
    <t>Grup professional 6 Nivell 3</t>
  </si>
  <si>
    <t>Entrada dades MDOwin</t>
  </si>
  <si>
    <t>LOT 2</t>
  </si>
  <si>
    <t>Entrada dades SIDB</t>
  </si>
  <si>
    <t>LOT 3</t>
  </si>
  <si>
    <t>Entrada dades Salut laboral MRT + amiant</t>
  </si>
  <si>
    <t>LOT 4</t>
  </si>
  <si>
    <t>Revisió i correcció Salut laboral MRT + amiant</t>
  </si>
  <si>
    <t>Digitalització Salut laboral MRT + amiant</t>
  </si>
  <si>
    <t>Entrada dades Salut Laboral -Atenció domiciliària</t>
  </si>
  <si>
    <t>LOT 5</t>
  </si>
  <si>
    <t>Persones mínimes necessàries</t>
  </si>
  <si>
    <t>anys</t>
  </si>
  <si>
    <t>DURADA DEL CONTRACTE</t>
  </si>
  <si>
    <t>mesos</t>
  </si>
  <si>
    <t>PRORROGA</t>
  </si>
  <si>
    <t>%</t>
  </si>
  <si>
    <t>MODIFICACIÓNS CONTRACTUALS</t>
  </si>
  <si>
    <t>CATEGORIA PROFESSIONAL</t>
  </si>
  <si>
    <t>CONVENI DE REFERÈNCIA</t>
  </si>
  <si>
    <t xml:space="preserve">COSTOS SALARIALS </t>
  </si>
  <si>
    <t>TASQUES afecte al contracte</t>
  </si>
  <si>
    <t>Categoria professional</t>
  </si>
  <si>
    <t>Hores segons conveni</t>
  </si>
  <si>
    <t>Sou brut anual 2021</t>
  </si>
  <si>
    <t>Previsió actualització sou</t>
  </si>
  <si>
    <t xml:space="preserve">Sou brut </t>
  </si>
  <si>
    <t>Seg. Social</t>
  </si>
  <si>
    <t>Costos laborals segons conveni</t>
  </si>
  <si>
    <t>COSTOS DIRECTES DE PERSONAL</t>
  </si>
  <si>
    <t>BI pressupost anual</t>
  </si>
  <si>
    <t>DESPESES DIRECTES DE FUNCIONAMENT</t>
  </si>
  <si>
    <t>IVA</t>
  </si>
  <si>
    <t>Absentisme</t>
  </si>
  <si>
    <t>Provisió per Formació y riscos laborals</t>
  </si>
  <si>
    <t>Total pressupost anual</t>
  </si>
  <si>
    <t>Actualització de convenis</t>
  </si>
  <si>
    <t>Coordinador</t>
  </si>
  <si>
    <t>Assegurança responsabilitat civil</t>
  </si>
  <si>
    <t>Despeses gestoria</t>
  </si>
  <si>
    <t>Preu/hora del contracte (sense IVA)</t>
  </si>
  <si>
    <t>TOTAL DESPESES DIRECTES</t>
  </si>
  <si>
    <t>DESPESES INDIRECTES</t>
  </si>
  <si>
    <t>BENEFICI EMPRESARIAL</t>
  </si>
  <si>
    <t>Preu/hora del lot (sense IVA)</t>
  </si>
  <si>
    <t>Any</t>
  </si>
  <si>
    <t>Lot</t>
  </si>
  <si>
    <t>C. Econ.</t>
  </si>
  <si>
    <t>C. Programa</t>
  </si>
  <si>
    <t>Import net</t>
  </si>
  <si>
    <t>% IVA</t>
  </si>
  <si>
    <t>Import IVA</t>
  </si>
  <si>
    <t>Import total</t>
  </si>
  <si>
    <t>Lot 1</t>
  </si>
  <si>
    <t>Lot 2</t>
  </si>
  <si>
    <t>Lot 3</t>
  </si>
  <si>
    <t>Lot 4</t>
  </si>
  <si>
    <t>Lot 5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</si>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</sst>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00000\ &quot;€&quot;"/>
    <numFmt numFmtId="167" formatCode="0.0%"/>
    <numFmt numFmtId="168" formatCode="_-* #,##0.0\ _€_-;\-* #,##0.0\ _€_-;_-* &quot;-&quot;??\ _€_-;_-@_-"/>
    <numFmt numFmtId="169" formatCode="_-* #,##0.0\ _€_-;\-* #,##0.0\ _€_-;_-* &quot;-&quot;?\ _€_-;_-@_-"/>
    <numFmt numFmtId="170" formatCode="#,##0.0"/>
    <numFmt numFmtId="171" formatCode="#,##0.00\ &quot;€&quot;"/>
    <numFmt numFmtId="172" formatCode="0.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theme="1"/>
      <name val="Cambria"/>
      <family val="1"/>
    </font>
    <font>
      <b/>
      <sz val="12"/>
      <name val="Cambria"/>
      <family val="1"/>
    </font>
    <font>
      <sz val="11"/>
      <name val="Cambria"/>
      <family val="1"/>
    </font>
    <font>
      <b/>
      <sz val="11"/>
      <name val="Cambria"/>
      <family val="1"/>
    </font>
    <font>
      <b/>
      <sz val="11"/>
      <color theme="1"/>
      <name val="Cambria"/>
      <family val="1"/>
    </font>
    <font>
      <b/>
      <i/>
      <sz val="11"/>
      <color theme="1"/>
      <name val="Calibri"/>
      <family val="2"/>
      <scheme val="minor"/>
    </font>
    <font>
      <b/>
      <sz val="12"/>
      <color theme="0"/>
      <name val="Cambria"/>
      <family val="1"/>
    </font>
    <font>
      <b/>
      <i/>
      <sz val="14"/>
      <color theme="1"/>
      <name val="Cambria"/>
      <family val="1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0" tint="-0.1499984740745262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hair">
        <color theme="1"/>
      </top>
      <bottom/>
      <diagonal/>
    </border>
    <border>
      <left/>
      <right/>
      <top style="hair">
        <color theme="1"/>
      </top>
      <bottom style="hair">
        <color theme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0" fillId="0" borderId="0" xfId="1" applyFont="1" applyBorder="1" applyAlignment="1">
      <alignment vertical="center"/>
    </xf>
    <xf numFmtId="165" fontId="0" fillId="0" borderId="0" xfId="1" applyNumberFormat="1" applyFont="1" applyBorder="1" applyAlignment="1">
      <alignment vertical="center"/>
    </xf>
    <xf numFmtId="164" fontId="0" fillId="0" borderId="0" xfId="1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165" fontId="0" fillId="3" borderId="0" xfId="1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5" fillId="0" borderId="0" xfId="0" applyNumberFormat="1" applyFont="1" applyAlignment="1">
      <alignment vertical="center"/>
    </xf>
    <xf numFmtId="44" fontId="6" fillId="0" borderId="17" xfId="3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167" fontId="0" fillId="0" borderId="17" xfId="2" applyNumberFormat="1" applyFont="1" applyFill="1" applyBorder="1" applyAlignment="1">
      <alignment horizontal="center" vertical="center"/>
    </xf>
    <xf numFmtId="164" fontId="0" fillId="0" borderId="17" xfId="1" applyFont="1" applyBorder="1" applyAlignment="1">
      <alignment vertical="center"/>
    </xf>
    <xf numFmtId="167" fontId="6" fillId="0" borderId="17" xfId="2" applyNumberFormat="1" applyFont="1" applyFill="1" applyBorder="1" applyAlignment="1">
      <alignment horizontal="center" vertical="center"/>
    </xf>
    <xf numFmtId="164" fontId="6" fillId="0" borderId="17" xfId="1" applyFont="1" applyFill="1" applyBorder="1" applyAlignment="1">
      <alignment vertical="center"/>
    </xf>
    <xf numFmtId="167" fontId="3" fillId="0" borderId="17" xfId="2" applyNumberFormat="1" applyFont="1" applyFill="1" applyBorder="1" applyAlignment="1">
      <alignment horizontal="center" vertical="center"/>
    </xf>
    <xf numFmtId="167" fontId="2" fillId="0" borderId="17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9" fillId="4" borderId="3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0" fillId="0" borderId="18" xfId="0" applyBorder="1" applyAlignment="1">
      <alignment vertical="center"/>
    </xf>
    <xf numFmtId="165" fontId="0" fillId="6" borderId="18" xfId="1" applyNumberFormat="1" applyFont="1" applyFill="1" applyBorder="1" applyAlignment="1">
      <alignment vertical="center"/>
    </xf>
    <xf numFmtId="0" fontId="0" fillId="6" borderId="18" xfId="0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167" fontId="0" fillId="0" borderId="0" xfId="2" applyNumberFormat="1" applyFont="1" applyFill="1" applyBorder="1" applyAlignment="1">
      <alignment horizontal="center" vertical="center"/>
    </xf>
    <xf numFmtId="164" fontId="0" fillId="0" borderId="0" xfId="1" applyFont="1" applyFill="1" applyBorder="1" applyAlignment="1">
      <alignment horizontal="center" vertical="center"/>
    </xf>
    <xf numFmtId="10" fontId="2" fillId="0" borderId="0" xfId="2" applyNumberFormat="1" applyFont="1" applyFill="1" applyBorder="1" applyAlignment="1">
      <alignment horizontal="center" vertical="center"/>
    </xf>
    <xf numFmtId="10" fontId="3" fillId="0" borderId="0" xfId="2" applyNumberFormat="1" applyFont="1" applyFill="1" applyBorder="1" applyAlignment="1">
      <alignment horizontal="center" vertical="center" wrapText="1"/>
    </xf>
    <xf numFmtId="167" fontId="4" fillId="0" borderId="0" xfId="2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165" fontId="0" fillId="6" borderId="18" xfId="1" applyNumberFormat="1" applyFont="1" applyFill="1" applyBorder="1" applyAlignment="1">
      <alignment horizontal="center" vertical="center"/>
    </xf>
    <xf numFmtId="9" fontId="0" fillId="6" borderId="18" xfId="2" applyFont="1" applyFill="1" applyBorder="1" applyAlignment="1">
      <alignment horizontal="center" vertical="center"/>
    </xf>
    <xf numFmtId="0" fontId="0" fillId="8" borderId="11" xfId="0" applyFill="1" applyBorder="1" applyAlignment="1">
      <alignment vertical="center"/>
    </xf>
    <xf numFmtId="0" fontId="5" fillId="8" borderId="10" xfId="0" applyFont="1" applyFill="1" applyBorder="1" applyAlignment="1">
      <alignment vertical="center"/>
    </xf>
    <xf numFmtId="0" fontId="0" fillId="8" borderId="10" xfId="0" applyFill="1" applyBorder="1" applyAlignment="1">
      <alignment vertical="center"/>
    </xf>
    <xf numFmtId="0" fontId="0" fillId="8" borderId="12" xfId="0" applyFill="1" applyBorder="1" applyAlignment="1">
      <alignment vertical="center"/>
    </xf>
    <xf numFmtId="0" fontId="0" fillId="8" borderId="13" xfId="0" applyFill="1" applyBorder="1" applyAlignment="1">
      <alignment vertical="center"/>
    </xf>
    <xf numFmtId="0" fontId="5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164" fontId="5" fillId="8" borderId="0" xfId="0" applyNumberFormat="1" applyFont="1" applyFill="1" applyAlignment="1">
      <alignment horizontal="center" vertical="center"/>
    </xf>
    <xf numFmtId="0" fontId="0" fillId="8" borderId="14" xfId="0" applyFill="1" applyBorder="1" applyAlignment="1">
      <alignment vertical="center"/>
    </xf>
    <xf numFmtId="0" fontId="9" fillId="8" borderId="13" xfId="0" applyFont="1" applyFill="1" applyBorder="1" applyAlignment="1">
      <alignment vertical="center"/>
    </xf>
    <xf numFmtId="0" fontId="0" fillId="8" borderId="15" xfId="0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0" fillId="8" borderId="16" xfId="0" applyFill="1" applyBorder="1" applyAlignment="1">
      <alignment vertical="center"/>
    </xf>
    <xf numFmtId="169" fontId="0" fillId="0" borderId="0" xfId="0" applyNumberFormat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0" fontId="13" fillId="5" borderId="3" xfId="0" applyFont="1" applyFill="1" applyBorder="1" applyAlignment="1">
      <alignment vertical="center"/>
    </xf>
    <xf numFmtId="0" fontId="13" fillId="5" borderId="4" xfId="0" applyFont="1" applyFill="1" applyBorder="1" applyAlignment="1">
      <alignment vertical="center"/>
    </xf>
    <xf numFmtId="167" fontId="4" fillId="3" borderId="0" xfId="2" applyNumberFormat="1" applyFont="1" applyFill="1" applyBorder="1" applyAlignment="1">
      <alignment horizontal="center" vertical="center"/>
    </xf>
    <xf numFmtId="164" fontId="4" fillId="3" borderId="0" xfId="1" applyFont="1" applyFill="1" applyBorder="1" applyAlignment="1">
      <alignment horizontal="center" vertical="center"/>
    </xf>
    <xf numFmtId="9" fontId="14" fillId="9" borderId="1" xfId="2" applyFont="1" applyFill="1" applyBorder="1" applyAlignment="1">
      <alignment horizontal="center" vertical="center"/>
    </xf>
    <xf numFmtId="9" fontId="5" fillId="11" borderId="1" xfId="2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6" xfId="0" applyBorder="1" applyAlignment="1">
      <alignment vertical="center"/>
    </xf>
    <xf numFmtId="164" fontId="15" fillId="7" borderId="3" xfId="0" applyNumberFormat="1" applyFont="1" applyFill="1" applyBorder="1" applyAlignment="1">
      <alignment vertical="center"/>
    </xf>
    <xf numFmtId="165" fontId="2" fillId="0" borderId="18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0" fontId="0" fillId="0" borderId="0" xfId="2" applyNumberFormat="1" applyFont="1" applyFill="1" applyBorder="1" applyAlignment="1">
      <alignment horizontal="center" vertical="center"/>
    </xf>
    <xf numFmtId="0" fontId="2" fillId="0" borderId="0" xfId="0" applyFont="1"/>
    <xf numFmtId="171" fontId="0" fillId="0" borderId="0" xfId="0" applyNumberFormat="1"/>
    <xf numFmtId="44" fontId="5" fillId="8" borderId="0" xfId="0" applyNumberFormat="1" applyFont="1" applyFill="1" applyAlignment="1">
      <alignment horizontal="center" vertical="center"/>
    </xf>
    <xf numFmtId="0" fontId="0" fillId="0" borderId="1" xfId="0" applyBorder="1"/>
    <xf numFmtId="171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72" fontId="0" fillId="0" borderId="0" xfId="0" applyNumberFormat="1" applyAlignment="1">
      <alignment vertical="center"/>
    </xf>
    <xf numFmtId="164" fontId="6" fillId="0" borderId="0" xfId="1" applyFont="1" applyFill="1" applyBorder="1" applyAlignment="1">
      <alignment vertical="center"/>
    </xf>
    <xf numFmtId="9" fontId="14" fillId="9" borderId="3" xfId="2" applyFont="1" applyFill="1" applyBorder="1" applyAlignment="1">
      <alignment horizontal="center" vertical="center"/>
    </xf>
    <xf numFmtId="9" fontId="2" fillId="12" borderId="5" xfId="2" applyFont="1" applyFill="1" applyBorder="1" applyAlignment="1">
      <alignment horizontal="center" vertical="center"/>
    </xf>
    <xf numFmtId="9" fontId="2" fillId="0" borderId="5" xfId="2" applyFont="1" applyFill="1" applyBorder="1" applyAlignment="1">
      <alignment horizontal="center" vertical="center"/>
    </xf>
    <xf numFmtId="164" fontId="2" fillId="0" borderId="21" xfId="1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164" fontId="2" fillId="0" borderId="22" xfId="1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/>
    </xf>
    <xf numFmtId="0" fontId="2" fillId="13" borderId="1" xfId="0" applyFont="1" applyFill="1" applyBorder="1"/>
    <xf numFmtId="171" fontId="2" fillId="13" borderId="1" xfId="0" applyNumberFormat="1" applyFont="1" applyFill="1" applyBorder="1"/>
    <xf numFmtId="0" fontId="2" fillId="14" borderId="1" xfId="0" applyFont="1" applyFill="1" applyBorder="1" applyAlignment="1">
      <alignment horizontal="center"/>
    </xf>
    <xf numFmtId="171" fontId="2" fillId="14" borderId="1" xfId="0" applyNumberFormat="1" applyFont="1" applyFill="1" applyBorder="1"/>
    <xf numFmtId="0" fontId="2" fillId="14" borderId="1" xfId="0" applyFont="1" applyFill="1" applyBorder="1"/>
    <xf numFmtId="164" fontId="0" fillId="0" borderId="0" xfId="1" applyFont="1"/>
    <xf numFmtId="165" fontId="2" fillId="11" borderId="18" xfId="1" applyNumberFormat="1" applyFont="1" applyFill="1" applyBorder="1" applyAlignment="1">
      <alignment horizontal="center" vertical="center"/>
    </xf>
    <xf numFmtId="0" fontId="0" fillId="11" borderId="2" xfId="0" applyFill="1" applyBorder="1" applyAlignment="1">
      <alignment vertical="center"/>
    </xf>
    <xf numFmtId="164" fontId="0" fillId="11" borderId="23" xfId="0" applyNumberFormat="1" applyFill="1" applyBorder="1" applyAlignment="1">
      <alignment vertical="center"/>
    </xf>
    <xf numFmtId="165" fontId="2" fillId="0" borderId="21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0" borderId="19" xfId="1" applyNumberFormat="1" applyFont="1" applyFill="1" applyBorder="1" applyAlignment="1">
      <alignment horizontal="center" vertical="center"/>
    </xf>
    <xf numFmtId="164" fontId="2" fillId="0" borderId="21" xfId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64" fontId="2" fillId="0" borderId="19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9" fillId="10" borderId="3" xfId="0" applyNumberFormat="1" applyFont="1" applyFill="1" applyBorder="1" applyAlignment="1">
      <alignment horizontal="center" vertical="center"/>
    </xf>
    <xf numFmtId="164" fontId="9" fillId="4" borderId="3" xfId="0" applyNumberFormat="1" applyFont="1" applyFill="1" applyBorder="1" applyAlignment="1">
      <alignment horizontal="center" vertical="center"/>
    </xf>
    <xf numFmtId="44" fontId="9" fillId="8" borderId="13" xfId="0" applyNumberFormat="1" applyFont="1" applyFill="1" applyBorder="1" applyAlignment="1">
      <alignment horizontal="center" vertical="center"/>
    </xf>
    <xf numFmtId="44" fontId="9" fillId="8" borderId="0" xfId="0" applyNumberFormat="1" applyFont="1" applyFill="1" applyAlignment="1">
      <alignment horizontal="center" vertical="center"/>
    </xf>
    <xf numFmtId="44" fontId="9" fillId="7" borderId="7" xfId="0" applyNumberFormat="1" applyFont="1" applyFill="1" applyBorder="1" applyAlignment="1">
      <alignment horizontal="center" vertical="center"/>
    </xf>
    <xf numFmtId="44" fontId="9" fillId="7" borderId="8" xfId="0" applyNumberFormat="1" applyFont="1" applyFill="1" applyBorder="1" applyAlignment="1">
      <alignment horizontal="center" vertical="center"/>
    </xf>
    <xf numFmtId="44" fontId="9" fillId="7" borderId="9" xfId="0" applyNumberFormat="1" applyFont="1" applyFill="1" applyBorder="1" applyAlignment="1">
      <alignment horizontal="center" vertical="center"/>
    </xf>
    <xf numFmtId="44" fontId="9" fillId="8" borderId="1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</cellXfs>
  <cellStyles count="4">
    <cellStyle name="Coma" xfId="1" builtinId="3"/>
    <cellStyle name="Euro" xfId="3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showGridLines="0" workbookViewId="0">
      <selection activeCell="E16" sqref="E16"/>
    </sheetView>
  </sheetViews>
  <sheetFormatPr defaultColWidth="11.44140625" defaultRowHeight="14.4" x14ac:dyDescent="0.3"/>
  <cols>
    <col min="1" max="1" width="45.109375" style="1" bestFit="1" customWidth="1"/>
    <col min="2" max="2" width="13" style="1" customWidth="1"/>
    <col min="3" max="3" width="9.109375" style="1" customWidth="1"/>
    <col min="4" max="4" width="5" style="1" customWidth="1"/>
    <col min="5" max="5" width="13.6640625" style="1" customWidth="1"/>
    <col min="6" max="6" width="5" style="1" customWidth="1"/>
    <col min="7" max="7" width="31.6640625" style="1" customWidth="1"/>
    <col min="8" max="16384" width="11.44140625" style="1"/>
  </cols>
  <sheetData>
    <row r="2" spans="1:7" ht="28.8" x14ac:dyDescent="0.3">
      <c r="A2" s="2" t="s">
        <v>0</v>
      </c>
      <c r="B2" s="22" t="s">
        <v>1</v>
      </c>
      <c r="E2" s="22" t="s">
        <v>2</v>
      </c>
      <c r="G2" s="71" t="s">
        <v>3</v>
      </c>
    </row>
    <row r="3" spans="1:7" ht="24" customHeight="1" x14ac:dyDescent="0.3">
      <c r="A3" s="34" t="s">
        <v>4</v>
      </c>
      <c r="B3" s="35" t="s">
        <v>5</v>
      </c>
      <c r="C3" s="3"/>
      <c r="D3" s="3"/>
      <c r="F3" s="3"/>
      <c r="G3" s="10"/>
    </row>
    <row r="4" spans="1:7" x14ac:dyDescent="0.3">
      <c r="A4" s="31" t="s">
        <v>6</v>
      </c>
      <c r="B4" s="32">
        <v>900</v>
      </c>
      <c r="C4" s="70" t="s">
        <v>7</v>
      </c>
      <c r="D4" s="59"/>
      <c r="E4" s="85">
        <f>+LOT1_REC!T20</f>
        <v>15.875621330841708</v>
      </c>
      <c r="F4" s="59"/>
      <c r="G4" s="33" t="s">
        <v>8</v>
      </c>
    </row>
    <row r="5" spans="1:7" x14ac:dyDescent="0.3">
      <c r="A5" s="31" t="s">
        <v>9</v>
      </c>
      <c r="B5" s="32">
        <v>1500</v>
      </c>
      <c r="C5" s="70" t="s">
        <v>10</v>
      </c>
      <c r="D5" s="59"/>
      <c r="E5" s="85">
        <f>+LOT2_MDOwin!T20</f>
        <v>15.875621330841708</v>
      </c>
      <c r="F5" s="59"/>
      <c r="G5" s="33" t="s">
        <v>8</v>
      </c>
    </row>
    <row r="6" spans="1:7" x14ac:dyDescent="0.3">
      <c r="A6" s="86" t="s">
        <v>11</v>
      </c>
      <c r="B6" s="32">
        <v>480</v>
      </c>
      <c r="C6" s="70" t="s">
        <v>12</v>
      </c>
      <c r="D6" s="59"/>
      <c r="E6" s="85">
        <f>+LOT3_SIDB!T20</f>
        <v>15.875621330841712</v>
      </c>
      <c r="F6" s="59"/>
      <c r="G6" s="33" t="s">
        <v>8</v>
      </c>
    </row>
    <row r="7" spans="1:7" x14ac:dyDescent="0.3">
      <c r="A7" s="86" t="s">
        <v>13</v>
      </c>
      <c r="B7" s="32">
        <v>192</v>
      </c>
      <c r="C7" s="99" t="s">
        <v>14</v>
      </c>
      <c r="D7" s="59"/>
      <c r="E7" s="102">
        <f>+'LOT4_MRT+amiant'!T20</f>
        <v>15.875621330841714</v>
      </c>
      <c r="F7" s="59"/>
      <c r="G7" s="33" t="s">
        <v>8</v>
      </c>
    </row>
    <row r="8" spans="1:7" x14ac:dyDescent="0.3">
      <c r="A8" s="86" t="s">
        <v>15</v>
      </c>
      <c r="B8" s="32">
        <v>50</v>
      </c>
      <c r="C8" s="100"/>
      <c r="D8" s="59"/>
      <c r="E8" s="103"/>
      <c r="F8" s="59"/>
      <c r="G8" s="33" t="s">
        <v>8</v>
      </c>
    </row>
    <row r="9" spans="1:7" x14ac:dyDescent="0.3">
      <c r="A9" s="86" t="s">
        <v>16</v>
      </c>
      <c r="B9" s="32">
        <v>480</v>
      </c>
      <c r="C9" s="101"/>
      <c r="D9" s="59"/>
      <c r="E9" s="104"/>
      <c r="F9" s="59"/>
      <c r="G9" s="33" t="s">
        <v>8</v>
      </c>
    </row>
    <row r="10" spans="1:7" x14ac:dyDescent="0.3">
      <c r="A10" s="86" t="s">
        <v>17</v>
      </c>
      <c r="B10" s="32">
        <v>254</v>
      </c>
      <c r="C10" s="96" t="s">
        <v>18</v>
      </c>
      <c r="D10" s="59"/>
      <c r="E10" s="87">
        <f>+LOT5_SAD!T20</f>
        <v>15.875621330841708</v>
      </c>
      <c r="F10" s="59"/>
      <c r="G10" s="33" t="s">
        <v>8</v>
      </c>
    </row>
    <row r="11" spans="1:7" x14ac:dyDescent="0.3">
      <c r="B11" s="41"/>
      <c r="C11" s="12"/>
    </row>
    <row r="12" spans="1:7" x14ac:dyDescent="0.3">
      <c r="A12" s="97" t="s">
        <v>19</v>
      </c>
      <c r="B12" s="98"/>
    </row>
    <row r="14" spans="1:7" x14ac:dyDescent="0.3">
      <c r="B14" s="35" t="s">
        <v>20</v>
      </c>
    </row>
    <row r="15" spans="1:7" ht="30" customHeight="1" x14ac:dyDescent="0.3">
      <c r="A15" s="2" t="s">
        <v>21</v>
      </c>
      <c r="B15" s="43">
        <v>1</v>
      </c>
    </row>
    <row r="17" spans="1:2" x14ac:dyDescent="0.3">
      <c r="B17" s="35" t="s">
        <v>22</v>
      </c>
    </row>
    <row r="18" spans="1:2" ht="30" customHeight="1" x14ac:dyDescent="0.3">
      <c r="A18" s="2" t="s">
        <v>23</v>
      </c>
      <c r="B18" s="43">
        <v>1</v>
      </c>
    </row>
    <row r="20" spans="1:2" x14ac:dyDescent="0.3">
      <c r="B20" s="35" t="s">
        <v>24</v>
      </c>
    </row>
    <row r="21" spans="1:2" ht="30" customHeight="1" x14ac:dyDescent="0.3">
      <c r="A21" s="2" t="s">
        <v>25</v>
      </c>
      <c r="B21" s="44">
        <v>0.2</v>
      </c>
    </row>
  </sheetData>
  <mergeCells count="2">
    <mergeCell ref="C7:C9"/>
    <mergeCell ref="E7:E9"/>
  </mergeCells>
  <phoneticPr fontId="16" type="noConversion"/>
  <pageMargins left="0.7" right="0.7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1"/>
  <sheetViews>
    <sheetView showGridLines="0" tabSelected="1" topLeftCell="A5" workbookViewId="0">
      <selection activeCell="J20" sqref="J20"/>
    </sheetView>
  </sheetViews>
  <sheetFormatPr defaultColWidth="11.44140625" defaultRowHeight="14.4" x14ac:dyDescent="0.3"/>
  <cols>
    <col min="1" max="1" width="38.6640625" style="1" customWidth="1"/>
    <col min="2" max="2" width="13" style="1" customWidth="1"/>
    <col min="3" max="3" width="1.6640625" style="1" customWidth="1"/>
    <col min="4" max="4" width="31.6640625" style="1" customWidth="1"/>
    <col min="5" max="5" width="10.6640625" style="1" customWidth="1"/>
    <col min="6" max="6" width="15.6640625" style="1" customWidth="1"/>
    <col min="7" max="7" width="1.6640625" style="1" customWidth="1"/>
    <col min="8" max="14" width="15.6640625" style="1" customWidth="1"/>
    <col min="15" max="15" width="13.109375" style="1" bestFit="1" customWidth="1"/>
    <col min="16" max="16" width="15.6640625" style="1" customWidth="1"/>
    <col min="17" max="17" width="6.6640625" style="1" customWidth="1"/>
    <col min="18" max="18" width="15.6640625" style="1" customWidth="1"/>
    <col min="19" max="19" width="6.6640625" style="1" customWidth="1"/>
    <col min="20" max="20" width="25.6640625" style="1" customWidth="1"/>
    <col min="21" max="21" width="1.6640625" style="1" customWidth="1"/>
    <col min="22" max="22" width="15.6640625" style="1" customWidth="1"/>
    <col min="23" max="16384" width="11.44140625" style="1"/>
  </cols>
  <sheetData>
    <row r="2" spans="1:22" ht="28.8" x14ac:dyDescent="0.3">
      <c r="A2" s="2" t="s">
        <v>0</v>
      </c>
      <c r="B2" s="22" t="s">
        <v>1</v>
      </c>
      <c r="D2" s="2" t="s">
        <v>26</v>
      </c>
      <c r="E2" s="105" t="s">
        <v>27</v>
      </c>
      <c r="F2" s="106"/>
      <c r="H2" s="105" t="s">
        <v>28</v>
      </c>
      <c r="I2" s="119"/>
      <c r="J2" s="119"/>
      <c r="K2" s="119"/>
      <c r="L2" s="119"/>
      <c r="M2" s="106"/>
      <c r="N2" s="38"/>
      <c r="O2" s="38"/>
      <c r="P2" s="38"/>
      <c r="Q2" s="38"/>
      <c r="R2" s="38"/>
      <c r="S2" s="38"/>
      <c r="T2" s="38"/>
      <c r="V2" s="10"/>
    </row>
    <row r="3" spans="1:22" ht="28.5" customHeight="1" x14ac:dyDescent="0.3">
      <c r="A3" s="120" t="s">
        <v>29</v>
      </c>
      <c r="B3" s="115" t="s">
        <v>5</v>
      </c>
      <c r="C3" s="3"/>
      <c r="D3" s="120" t="s">
        <v>30</v>
      </c>
      <c r="E3" s="123" t="s">
        <v>31</v>
      </c>
      <c r="F3" s="115" t="s">
        <v>32</v>
      </c>
      <c r="H3" s="115" t="s">
        <v>33</v>
      </c>
      <c r="I3" s="115"/>
      <c r="J3" s="115"/>
      <c r="K3" s="115" t="s">
        <v>34</v>
      </c>
      <c r="L3" s="10" t="s">
        <v>35</v>
      </c>
      <c r="M3" s="117" t="s">
        <v>36</v>
      </c>
      <c r="N3" s="39"/>
      <c r="O3" s="39"/>
      <c r="P3" s="39"/>
      <c r="Q3" s="39"/>
      <c r="R3" s="39"/>
      <c r="S3" s="39"/>
      <c r="T3" s="39"/>
    </row>
    <row r="4" spans="1:22" ht="13.5" customHeight="1" x14ac:dyDescent="0.3">
      <c r="A4" s="121"/>
      <c r="B4" s="122"/>
      <c r="C4" s="3"/>
      <c r="D4" s="121"/>
      <c r="E4" s="124"/>
      <c r="F4" s="122"/>
      <c r="H4" s="79">
        <v>2022</v>
      </c>
      <c r="I4" s="79">
        <v>2023</v>
      </c>
      <c r="J4" s="79">
        <v>2024</v>
      </c>
      <c r="K4" s="116"/>
      <c r="L4" s="83">
        <v>0.33</v>
      </c>
      <c r="M4" s="118"/>
      <c r="N4" s="39"/>
      <c r="O4" s="39"/>
      <c r="P4" s="39"/>
      <c r="Q4" s="39"/>
      <c r="R4" s="39"/>
      <c r="S4" s="39"/>
      <c r="T4" s="39"/>
    </row>
    <row r="5" spans="1:22" x14ac:dyDescent="0.3">
      <c r="A5" s="1" t="str">
        <f>+DADES!A4</f>
        <v>Entrada dades REC</v>
      </c>
      <c r="B5" s="5">
        <f>+DADES!B4</f>
        <v>900</v>
      </c>
      <c r="D5" s="1" t="str">
        <f>+DADES!G4</f>
        <v>Grup professional 6 Nivell 3</v>
      </c>
      <c r="E5" s="5">
        <v>1764</v>
      </c>
      <c r="F5" s="6">
        <v>14792.31</v>
      </c>
      <c r="H5" s="40">
        <v>0.02</v>
      </c>
      <c r="I5" s="40">
        <v>0.04</v>
      </c>
      <c r="J5" s="40">
        <v>0.03</v>
      </c>
      <c r="K5" s="6">
        <f>+(F5*B5/E5)*(1+H5)*(1+I5)*(1+J5)</f>
        <v>8246.1392456326539</v>
      </c>
      <c r="L5" s="6">
        <f>+K5*$L$4</f>
        <v>2721.225951058776</v>
      </c>
      <c r="M5" s="6">
        <f>K5+L5</f>
        <v>10967.365196691429</v>
      </c>
      <c r="N5" s="37"/>
      <c r="O5" s="72"/>
      <c r="P5" s="37"/>
      <c r="Q5" s="36"/>
      <c r="R5" s="37"/>
      <c r="S5" s="36"/>
      <c r="T5" s="37"/>
    </row>
    <row r="6" spans="1:22" x14ac:dyDescent="0.3">
      <c r="A6" s="7" t="str">
        <f>+DADES!A5</f>
        <v>Entrada dades MDOwin</v>
      </c>
      <c r="B6" s="11">
        <f>+DADES!B5</f>
        <v>1500</v>
      </c>
      <c r="D6" s="7" t="str">
        <f>+DADES!G5</f>
        <v>Grup professional 6 Nivell 3</v>
      </c>
      <c r="E6" s="11">
        <v>1764</v>
      </c>
      <c r="F6" s="63">
        <v>14792.31</v>
      </c>
      <c r="H6" s="62">
        <v>0.02</v>
      </c>
      <c r="I6" s="62">
        <v>0.04</v>
      </c>
      <c r="J6" s="62">
        <v>0.03</v>
      </c>
      <c r="K6" s="63">
        <f t="shared" ref="K6:K11" si="0">+(F6*B6/E6)*(1+H6)*(1+I6)*(1+J6)</f>
        <v>13743.565409387757</v>
      </c>
      <c r="L6" s="63">
        <f t="shared" ref="L6:L12" si="1">+K6*$L$4</f>
        <v>4535.3765850979598</v>
      </c>
      <c r="M6" s="63">
        <f>K6+L6</f>
        <v>18278.941994485715</v>
      </c>
      <c r="N6" s="37"/>
      <c r="O6" s="36"/>
      <c r="P6" s="37"/>
      <c r="Q6" s="36"/>
      <c r="R6" s="37"/>
      <c r="S6" s="36"/>
      <c r="T6" s="37"/>
    </row>
    <row r="7" spans="1:22" x14ac:dyDescent="0.3">
      <c r="A7" s="1" t="str">
        <f>+DADES!A6</f>
        <v>Entrada dades SIDB</v>
      </c>
      <c r="B7" s="5">
        <f>+DADES!B6</f>
        <v>480</v>
      </c>
      <c r="D7" s="1" t="str">
        <f>+DADES!G6</f>
        <v>Grup professional 6 Nivell 3</v>
      </c>
      <c r="E7" s="5">
        <v>1764</v>
      </c>
      <c r="F7" s="6">
        <v>14792.31</v>
      </c>
      <c r="H7" s="40">
        <v>0.02</v>
      </c>
      <c r="I7" s="40">
        <v>0.04</v>
      </c>
      <c r="J7" s="40">
        <v>0.03</v>
      </c>
      <c r="K7" s="6">
        <f t="shared" si="0"/>
        <v>4397.9409310040819</v>
      </c>
      <c r="L7" s="6">
        <f t="shared" si="1"/>
        <v>1451.3205072313472</v>
      </c>
      <c r="M7" s="6">
        <f t="shared" ref="M7:M12" si="2">K7+L7</f>
        <v>5849.2614382354295</v>
      </c>
      <c r="N7" s="37"/>
      <c r="O7" s="36"/>
      <c r="P7" s="37"/>
      <c r="Q7" s="36"/>
      <c r="R7" s="37"/>
      <c r="S7" s="36"/>
      <c r="T7" s="37"/>
    </row>
    <row r="8" spans="1:22" x14ac:dyDescent="0.3">
      <c r="A8" s="1" t="str">
        <f>+DADES!A7</f>
        <v>Entrada dades Salut laboral MRT + amiant</v>
      </c>
      <c r="B8" s="5">
        <f>+DADES!B7</f>
        <v>192</v>
      </c>
      <c r="D8" s="1" t="str">
        <f>+DADES!G7</f>
        <v>Grup professional 6 Nivell 3</v>
      </c>
      <c r="E8" s="5">
        <v>1764</v>
      </c>
      <c r="F8" s="6">
        <v>14792.31</v>
      </c>
      <c r="H8" s="40">
        <v>0.02</v>
      </c>
      <c r="I8" s="40">
        <v>0.04</v>
      </c>
      <c r="J8" s="40">
        <v>0.03</v>
      </c>
      <c r="K8" s="6">
        <f t="shared" ref="K8:K9" si="3">+(F8*B8/E8)*(1+H8)*(1+I8)*(1+J8)</f>
        <v>1759.176372401633</v>
      </c>
      <c r="L8" s="6">
        <f t="shared" ref="L8:L9" si="4">+K8*$L$4</f>
        <v>580.52820289253896</v>
      </c>
      <c r="M8" s="6">
        <f t="shared" ref="M8:M9" si="5">K8+L8</f>
        <v>2339.7045752941722</v>
      </c>
      <c r="N8" s="37"/>
      <c r="O8" s="36"/>
      <c r="P8" s="37"/>
      <c r="Q8" s="36"/>
      <c r="R8" s="37"/>
      <c r="S8" s="36"/>
      <c r="T8" s="37"/>
    </row>
    <row r="9" spans="1:22" x14ac:dyDescent="0.3">
      <c r="A9" s="7" t="str">
        <f>+DADES!A8</f>
        <v>Revisió i correcció Salut laboral MRT + amiant</v>
      </c>
      <c r="B9" s="11">
        <f>+DADES!B8</f>
        <v>50</v>
      </c>
      <c r="D9" s="7" t="str">
        <f>+DADES!G8</f>
        <v>Grup professional 6 Nivell 3</v>
      </c>
      <c r="E9" s="11">
        <v>1764</v>
      </c>
      <c r="F9" s="63">
        <v>14792.31</v>
      </c>
      <c r="H9" s="62">
        <v>0.02</v>
      </c>
      <c r="I9" s="62">
        <v>0.04</v>
      </c>
      <c r="J9" s="62">
        <v>0.03</v>
      </c>
      <c r="K9" s="63">
        <f t="shared" si="3"/>
        <v>458.11884697959186</v>
      </c>
      <c r="L9" s="63">
        <f t="shared" si="4"/>
        <v>151.17921950326533</v>
      </c>
      <c r="M9" s="63">
        <f t="shared" si="5"/>
        <v>609.29806648285717</v>
      </c>
      <c r="N9" s="37"/>
      <c r="O9" s="36"/>
      <c r="P9" s="37"/>
      <c r="Q9" s="36"/>
      <c r="R9" s="37"/>
      <c r="S9" s="36"/>
      <c r="T9" s="37"/>
    </row>
    <row r="10" spans="1:22" x14ac:dyDescent="0.3">
      <c r="A10" s="1" t="str">
        <f>+DADES!A9</f>
        <v>Digitalització Salut laboral MRT + amiant</v>
      </c>
      <c r="B10" s="5">
        <f>+DADES!B9</f>
        <v>480</v>
      </c>
      <c r="D10" s="1" t="str">
        <f>+DADES!G9</f>
        <v>Grup professional 6 Nivell 3</v>
      </c>
      <c r="E10" s="5">
        <v>1764</v>
      </c>
      <c r="F10" s="6">
        <v>14792.31</v>
      </c>
      <c r="H10" s="40">
        <v>0.02</v>
      </c>
      <c r="I10" s="40">
        <v>0.04</v>
      </c>
      <c r="J10" s="40">
        <v>0.03</v>
      </c>
      <c r="K10" s="6">
        <f t="shared" si="0"/>
        <v>4397.9409310040819</v>
      </c>
      <c r="L10" s="6">
        <f t="shared" si="1"/>
        <v>1451.3205072313472</v>
      </c>
      <c r="M10" s="6">
        <f t="shared" si="2"/>
        <v>5849.2614382354295</v>
      </c>
      <c r="N10" s="37"/>
      <c r="O10" s="36"/>
      <c r="P10" s="37"/>
      <c r="Q10" s="36"/>
      <c r="R10" s="37"/>
      <c r="S10" s="36"/>
      <c r="T10" s="37"/>
    </row>
    <row r="11" spans="1:22" x14ac:dyDescent="0.3">
      <c r="A11" s="7" t="str">
        <f>+DADES!A10</f>
        <v>Entrada dades Salut Laboral -Atenció domiciliària</v>
      </c>
      <c r="B11" s="11">
        <f>+DADES!B10</f>
        <v>254</v>
      </c>
      <c r="D11" s="7" t="str">
        <f>+DADES!G10</f>
        <v>Grup professional 6 Nivell 3</v>
      </c>
      <c r="E11" s="11">
        <v>1764</v>
      </c>
      <c r="F11" s="63">
        <v>14792.31</v>
      </c>
      <c r="H11" s="62">
        <v>0.02</v>
      </c>
      <c r="I11" s="62">
        <v>0.04</v>
      </c>
      <c r="J11" s="62">
        <v>0.03</v>
      </c>
      <c r="K11" s="63">
        <f t="shared" si="0"/>
        <v>2327.2437426563265</v>
      </c>
      <c r="L11" s="63">
        <f t="shared" si="1"/>
        <v>767.9904350765878</v>
      </c>
      <c r="M11" s="63">
        <f t="shared" si="2"/>
        <v>3095.2341777329143</v>
      </c>
      <c r="N11" s="37"/>
      <c r="O11" s="36"/>
      <c r="P11" s="37"/>
      <c r="Q11" s="36"/>
      <c r="R11" s="37"/>
      <c r="S11" s="36"/>
      <c r="T11" s="37"/>
    </row>
    <row r="12" spans="1:22" x14ac:dyDescent="0.3">
      <c r="B12" s="41"/>
      <c r="F12" s="9"/>
      <c r="G12" s="9"/>
      <c r="N12" s="4"/>
      <c r="P12" s="4"/>
      <c r="R12" s="4"/>
      <c r="T12" s="4"/>
      <c r="U12" s="9"/>
    </row>
    <row r="13" spans="1:22" ht="15.6" x14ac:dyDescent="0.3">
      <c r="B13" s="42"/>
      <c r="D13" s="29" t="s">
        <v>37</v>
      </c>
      <c r="E13" s="24"/>
      <c r="F13" s="24"/>
      <c r="G13" s="25"/>
      <c r="H13" s="25"/>
      <c r="I13" s="25"/>
      <c r="J13" s="25"/>
      <c r="K13" s="108">
        <f>SUM(M5:M12)</f>
        <v>46989.066887157947</v>
      </c>
      <c r="L13" s="108"/>
      <c r="N13" s="45" t="s">
        <v>38</v>
      </c>
      <c r="O13" s="46"/>
      <c r="P13" s="47"/>
      <c r="Q13" s="47"/>
      <c r="R13" s="114">
        <f>+K23+K25+K27</f>
        <v>61216.395851725625</v>
      </c>
      <c r="S13" s="114"/>
      <c r="T13" s="114"/>
      <c r="U13" s="48"/>
    </row>
    <row r="14" spans="1:22" ht="15.6" x14ac:dyDescent="0.3">
      <c r="B14" s="58"/>
      <c r="H14" s="12"/>
      <c r="I14" s="12"/>
      <c r="J14" s="12"/>
      <c r="L14" s="13"/>
      <c r="N14" s="49"/>
      <c r="O14" s="50"/>
      <c r="P14" s="51"/>
      <c r="Q14" s="51"/>
      <c r="R14" s="52"/>
      <c r="S14" s="52"/>
      <c r="T14" s="52"/>
      <c r="U14" s="53"/>
    </row>
    <row r="15" spans="1:22" ht="15.6" x14ac:dyDescent="0.3">
      <c r="D15" s="30" t="s">
        <v>39</v>
      </c>
      <c r="E15" s="26"/>
      <c r="F15" s="27" t="s">
        <v>24</v>
      </c>
      <c r="G15" s="26"/>
      <c r="H15" s="26"/>
      <c r="I15" s="26"/>
      <c r="J15" s="26"/>
      <c r="K15" s="108">
        <f>SUM(H16:H21)</f>
        <v>4889.234682101056</v>
      </c>
      <c r="L15" s="108"/>
      <c r="N15" s="49" t="s">
        <v>40</v>
      </c>
      <c r="O15" s="51"/>
      <c r="P15" s="51"/>
      <c r="Q15" s="65">
        <v>0.21</v>
      </c>
      <c r="R15" s="109">
        <f>(R13*Q15)</f>
        <v>12855.44312886238</v>
      </c>
      <c r="S15" s="110">
        <f>+R13*(1+Q15)</f>
        <v>74071.838980588</v>
      </c>
      <c r="T15" s="110"/>
      <c r="U15" s="53"/>
    </row>
    <row r="16" spans="1:22" ht="15" thickBot="1" x14ac:dyDescent="0.35">
      <c r="D16" s="15" t="s">
        <v>41</v>
      </c>
      <c r="E16" s="15"/>
      <c r="F16" s="20">
        <v>0.03</v>
      </c>
      <c r="G16" s="14">
        <f>+K13*F18</f>
        <v>939.78133774315893</v>
      </c>
      <c r="H16" s="19">
        <f>F16*$K$13</f>
        <v>1409.6720066147384</v>
      </c>
      <c r="I16" s="81"/>
      <c r="J16" s="81"/>
      <c r="K16" s="12"/>
      <c r="N16" s="49"/>
      <c r="O16" s="51"/>
      <c r="P16" s="51"/>
      <c r="Q16" s="51"/>
      <c r="R16" s="51"/>
      <c r="S16" s="51"/>
      <c r="T16" s="51"/>
      <c r="U16" s="53"/>
    </row>
    <row r="17" spans="3:21" ht="15.6" thickBot="1" x14ac:dyDescent="0.35">
      <c r="D17" s="15" t="s">
        <v>42</v>
      </c>
      <c r="E17" s="15"/>
      <c r="F17" s="21">
        <v>0.02</v>
      </c>
      <c r="G17" s="14">
        <v>450</v>
      </c>
      <c r="H17" s="19">
        <f>F17*$K$13</f>
        <v>939.78133774315893</v>
      </c>
      <c r="I17" s="81"/>
      <c r="J17" s="81"/>
      <c r="K17" s="12"/>
      <c r="N17" s="54" t="s">
        <v>43</v>
      </c>
      <c r="O17" s="51"/>
      <c r="P17" s="51"/>
      <c r="Q17" s="51"/>
      <c r="R17" s="111">
        <f>+R15+R13</f>
        <v>74071.838980588</v>
      </c>
      <c r="S17" s="112"/>
      <c r="T17" s="113"/>
      <c r="U17" s="53"/>
    </row>
    <row r="18" spans="3:21" ht="15.6" x14ac:dyDescent="0.3">
      <c r="D18" s="15" t="s">
        <v>44</v>
      </c>
      <c r="E18" s="15"/>
      <c r="F18" s="20">
        <v>0.02</v>
      </c>
      <c r="G18" s="14">
        <v>445.59</v>
      </c>
      <c r="H18" s="19">
        <f>F18*$K$13</f>
        <v>939.78133774315893</v>
      </c>
      <c r="I18" s="81"/>
      <c r="J18" s="81"/>
      <c r="K18" s="12"/>
      <c r="N18" s="49"/>
      <c r="O18" s="50"/>
      <c r="P18" s="51"/>
      <c r="Q18" s="51"/>
      <c r="R18" s="52"/>
      <c r="S18" s="52"/>
      <c r="T18" s="52"/>
      <c r="U18" s="53"/>
    </row>
    <row r="19" spans="3:21" ht="15.6" x14ac:dyDescent="0.3">
      <c r="D19" s="15" t="s">
        <v>45</v>
      </c>
      <c r="E19" s="15"/>
      <c r="F19" s="20"/>
      <c r="G19" s="14">
        <v>445.59</v>
      </c>
      <c r="H19" s="19">
        <v>1600</v>
      </c>
      <c r="I19" s="81"/>
      <c r="J19" s="81"/>
      <c r="L19" s="41"/>
      <c r="N19" s="54"/>
      <c r="O19" s="50"/>
      <c r="P19" s="51"/>
      <c r="Q19" s="51"/>
      <c r="R19" s="52"/>
      <c r="S19" s="52"/>
      <c r="T19" s="75"/>
      <c r="U19" s="53"/>
    </row>
    <row r="20" spans="3:21" x14ac:dyDescent="0.3">
      <c r="D20" s="15" t="s">
        <v>46</v>
      </c>
      <c r="E20" s="15"/>
      <c r="F20" s="18"/>
      <c r="G20" s="14"/>
      <c r="H20" s="19"/>
      <c r="I20" s="81"/>
      <c r="J20" s="81"/>
      <c r="N20" s="55"/>
      <c r="O20" s="56"/>
      <c r="P20" s="56"/>
      <c r="Q20" s="56"/>
      <c r="R20" s="56"/>
      <c r="S20" s="56"/>
      <c r="T20" s="56"/>
      <c r="U20" s="57"/>
    </row>
    <row r="21" spans="3:21" x14ac:dyDescent="0.3">
      <c r="D21" s="15" t="s">
        <v>47</v>
      </c>
      <c r="E21" s="15"/>
      <c r="F21" s="16"/>
      <c r="G21" s="15"/>
      <c r="H21" s="17"/>
      <c r="I21" s="4"/>
      <c r="J21" s="4"/>
    </row>
    <row r="22" spans="3:21" ht="17.399999999999999" x14ac:dyDescent="0.3">
      <c r="N22" s="66" t="s">
        <v>48</v>
      </c>
      <c r="O22" s="60"/>
      <c r="P22" s="60"/>
      <c r="Q22" s="60"/>
      <c r="R22" s="60"/>
      <c r="S22" s="60"/>
      <c r="T22" s="69">
        <f>((K23/SUM(B5:B11))*(1+H25+H27))</f>
        <v>15.875621330841708</v>
      </c>
      <c r="U22" s="61"/>
    </row>
    <row r="23" spans="3:21" ht="15" x14ac:dyDescent="0.3">
      <c r="C23" s="23"/>
      <c r="D23" s="28" t="s">
        <v>49</v>
      </c>
      <c r="E23" s="28"/>
      <c r="F23" s="28"/>
      <c r="G23" s="28"/>
      <c r="H23" s="28"/>
      <c r="I23" s="28"/>
      <c r="J23" s="28"/>
      <c r="K23" s="108">
        <f>+K13+K15</f>
        <v>51878.301569259005</v>
      </c>
      <c r="L23" s="108"/>
      <c r="M23" s="12"/>
      <c r="N23" s="68"/>
      <c r="R23" s="67"/>
    </row>
    <row r="24" spans="3:21" x14ac:dyDescent="0.3">
      <c r="T24" s="12"/>
    </row>
    <row r="25" spans="3:21" ht="15" x14ac:dyDescent="0.3">
      <c r="D25" s="29" t="s">
        <v>50</v>
      </c>
      <c r="E25" s="24"/>
      <c r="F25" s="25"/>
      <c r="G25" s="25"/>
      <c r="H25" s="64">
        <v>0.1</v>
      </c>
      <c r="I25" s="82"/>
      <c r="J25" s="82"/>
      <c r="K25" s="107">
        <f>K23*H25</f>
        <v>5187.8301569259011</v>
      </c>
      <c r="L25" s="107"/>
      <c r="T25" s="12"/>
    </row>
    <row r="27" spans="3:21" ht="15" x14ac:dyDescent="0.3">
      <c r="D27" s="29" t="s">
        <v>51</v>
      </c>
      <c r="E27" s="24"/>
      <c r="F27" s="25"/>
      <c r="G27" s="25"/>
      <c r="H27" s="64">
        <v>0.08</v>
      </c>
      <c r="I27" s="82"/>
      <c r="J27" s="82"/>
      <c r="K27" s="107">
        <f>K23*H27</f>
        <v>4150.2641255407207</v>
      </c>
      <c r="L27" s="107"/>
    </row>
    <row r="28" spans="3:21" x14ac:dyDescent="0.3">
      <c r="H28" s="8"/>
      <c r="I28" s="8"/>
      <c r="J28" s="8"/>
      <c r="K28" s="8"/>
      <c r="L28" s="8"/>
    </row>
    <row r="29" spans="3:21" x14ac:dyDescent="0.3">
      <c r="M29" s="12"/>
    </row>
    <row r="30" spans="3:21" x14ac:dyDescent="0.3">
      <c r="M30" s="41"/>
    </row>
    <row r="31" spans="3:21" x14ac:dyDescent="0.3">
      <c r="M31" s="12"/>
    </row>
    <row r="32" spans="3:21" x14ac:dyDescent="0.3">
      <c r="F32" s="12"/>
      <c r="H32" s="12"/>
      <c r="I32" s="12"/>
      <c r="J32" s="12"/>
      <c r="K32" s="12"/>
      <c r="L32" s="12"/>
      <c r="M32" s="12"/>
    </row>
    <row r="33" spans="6:14" x14ac:dyDescent="0.3">
      <c r="F33" s="12"/>
      <c r="H33" s="12"/>
      <c r="I33" s="12"/>
      <c r="J33" s="12"/>
      <c r="K33" s="12"/>
      <c r="L33" s="12"/>
      <c r="M33" s="12"/>
      <c r="N33" s="80"/>
    </row>
    <row r="34" spans="6:14" x14ac:dyDescent="0.3">
      <c r="F34" s="12"/>
      <c r="H34" s="12"/>
      <c r="I34" s="12"/>
      <c r="J34" s="12"/>
      <c r="K34" s="12"/>
      <c r="L34" s="12"/>
      <c r="M34" s="12"/>
    </row>
    <row r="35" spans="6:14" x14ac:dyDescent="0.3">
      <c r="F35" s="12"/>
      <c r="H35" s="12"/>
      <c r="I35" s="12"/>
      <c r="J35" s="12"/>
      <c r="K35" s="12"/>
      <c r="L35" s="12"/>
      <c r="M35" s="12"/>
    </row>
    <row r="41" spans="6:14" x14ac:dyDescent="0.3">
      <c r="H41" s="41"/>
      <c r="I41" s="41"/>
      <c r="J41" s="41"/>
    </row>
  </sheetData>
  <mergeCells count="18">
    <mergeCell ref="A3:A4"/>
    <mergeCell ref="B3:B4"/>
    <mergeCell ref="D3:D4"/>
    <mergeCell ref="E3:E4"/>
    <mergeCell ref="F3:F4"/>
    <mergeCell ref="E2:F2"/>
    <mergeCell ref="K27:L27"/>
    <mergeCell ref="K13:L13"/>
    <mergeCell ref="K15:L15"/>
    <mergeCell ref="R15:T15"/>
    <mergeCell ref="R17:T17"/>
    <mergeCell ref="R13:T13"/>
    <mergeCell ref="K23:L23"/>
    <mergeCell ref="K25:L25"/>
    <mergeCell ref="K3:K4"/>
    <mergeCell ref="M3:M4"/>
    <mergeCell ref="H2:M2"/>
    <mergeCell ref="H3:J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9"/>
  <sheetViews>
    <sheetView showGridLines="0" workbookViewId="0">
      <selection activeCell="P10" sqref="P10"/>
    </sheetView>
  </sheetViews>
  <sheetFormatPr defaultColWidth="11.44140625" defaultRowHeight="14.4" x14ac:dyDescent="0.3"/>
  <cols>
    <col min="1" max="1" width="38.6640625" style="1" customWidth="1"/>
    <col min="2" max="2" width="13" style="1" customWidth="1"/>
    <col min="3" max="3" width="1.6640625" style="1" customWidth="1"/>
    <col min="4" max="4" width="31.6640625" style="1" customWidth="1"/>
    <col min="5" max="5" width="10.6640625" style="1" customWidth="1"/>
    <col min="6" max="6" width="15.6640625" style="1" customWidth="1"/>
    <col min="7" max="7" width="1.6640625" style="1" customWidth="1"/>
    <col min="8" max="14" width="15.6640625" style="1" customWidth="1"/>
    <col min="15" max="15" width="13.109375" style="1" bestFit="1" customWidth="1"/>
    <col min="16" max="16" width="15.6640625" style="1" customWidth="1"/>
    <col min="17" max="17" width="6.6640625" style="1" customWidth="1"/>
    <col min="18" max="18" width="15.6640625" style="1" customWidth="1"/>
    <col min="19" max="19" width="6.6640625" style="1" customWidth="1"/>
    <col min="20" max="20" width="25.6640625" style="1" customWidth="1"/>
    <col min="21" max="21" width="1.6640625" style="1" customWidth="1"/>
    <col min="22" max="22" width="15.6640625" style="1" customWidth="1"/>
    <col min="23" max="16384" width="11.44140625" style="1"/>
  </cols>
  <sheetData>
    <row r="2" spans="1:22" ht="28.8" x14ac:dyDescent="0.3">
      <c r="A2" s="2" t="s">
        <v>0</v>
      </c>
      <c r="B2" s="22" t="s">
        <v>1</v>
      </c>
      <c r="D2" s="2" t="s">
        <v>26</v>
      </c>
      <c r="E2" s="105" t="s">
        <v>27</v>
      </c>
      <c r="F2" s="106"/>
      <c r="H2" s="105" t="s">
        <v>28</v>
      </c>
      <c r="I2" s="119"/>
      <c r="J2" s="119"/>
      <c r="K2" s="119"/>
      <c r="L2" s="119"/>
      <c r="M2" s="106"/>
      <c r="N2" s="38"/>
      <c r="O2" s="38"/>
      <c r="P2" s="38"/>
      <c r="Q2" s="38"/>
      <c r="R2" s="38"/>
      <c r="S2" s="38"/>
      <c r="T2" s="38"/>
      <c r="V2" s="10"/>
    </row>
    <row r="3" spans="1:22" ht="28.5" customHeight="1" x14ac:dyDescent="0.3">
      <c r="A3" s="120" t="s">
        <v>29</v>
      </c>
      <c r="B3" s="115" t="s">
        <v>5</v>
      </c>
      <c r="C3" s="3"/>
      <c r="D3" s="120" t="s">
        <v>30</v>
      </c>
      <c r="E3" s="123" t="s">
        <v>31</v>
      </c>
      <c r="F3" s="115" t="s">
        <v>32</v>
      </c>
      <c r="H3" s="115" t="s">
        <v>33</v>
      </c>
      <c r="I3" s="115"/>
      <c r="J3" s="115"/>
      <c r="K3" s="115" t="s">
        <v>34</v>
      </c>
      <c r="L3" s="10" t="s">
        <v>35</v>
      </c>
      <c r="M3" s="117" t="s">
        <v>36</v>
      </c>
      <c r="N3" s="39"/>
      <c r="O3" s="39"/>
      <c r="P3" s="39"/>
      <c r="Q3" s="39"/>
      <c r="R3" s="39"/>
      <c r="S3" s="39"/>
      <c r="T3" s="39"/>
    </row>
    <row r="4" spans="1:22" ht="13.5" customHeight="1" x14ac:dyDescent="0.3">
      <c r="A4" s="121"/>
      <c r="B4" s="122"/>
      <c r="C4" s="3"/>
      <c r="D4" s="121"/>
      <c r="E4" s="124"/>
      <c r="F4" s="122"/>
      <c r="H4" s="79">
        <v>2022</v>
      </c>
      <c r="I4" s="79">
        <v>2023</v>
      </c>
      <c r="J4" s="79">
        <v>2024</v>
      </c>
      <c r="K4" s="116"/>
      <c r="L4" s="84">
        <f>+TOTAL!L4</f>
        <v>0.33</v>
      </c>
      <c r="M4" s="118"/>
      <c r="N4" s="39"/>
      <c r="O4" s="39"/>
      <c r="P4" s="39"/>
      <c r="Q4" s="39"/>
      <c r="R4" s="39"/>
      <c r="S4" s="39"/>
      <c r="T4" s="39"/>
    </row>
    <row r="5" spans="1:22" x14ac:dyDescent="0.3">
      <c r="A5" s="1" t="str">
        <f>+DADES!A4</f>
        <v>Entrada dades REC</v>
      </c>
      <c r="B5" s="5">
        <f>+DADES!B4</f>
        <v>900</v>
      </c>
      <c r="D5" s="1" t="str">
        <f>+DADES!G4</f>
        <v>Grup professional 6 Nivell 3</v>
      </c>
      <c r="E5" s="5">
        <v>1764</v>
      </c>
      <c r="F5" s="6">
        <v>14792.31</v>
      </c>
      <c r="H5" s="40">
        <v>0.02</v>
      </c>
      <c r="I5" s="40">
        <v>0.04</v>
      </c>
      <c r="J5" s="40">
        <v>0.03</v>
      </c>
      <c r="K5" s="6">
        <f>+(F5*B5/E5)*(1+H5)*(1+I5)*(1+J5)</f>
        <v>8246.1392456326539</v>
      </c>
      <c r="L5" s="6">
        <f>+K5*$L$4</f>
        <v>2721.225951058776</v>
      </c>
      <c r="M5" s="6">
        <f>K5+L5</f>
        <v>10967.365196691429</v>
      </c>
      <c r="N5" s="37"/>
      <c r="O5" s="72"/>
      <c r="P5" s="37"/>
      <c r="Q5" s="36"/>
      <c r="R5" s="37"/>
      <c r="S5" s="36"/>
      <c r="T5" s="37"/>
    </row>
    <row r="6" spans="1:22" x14ac:dyDescent="0.3">
      <c r="A6" s="7"/>
      <c r="B6" s="11"/>
      <c r="D6" s="7"/>
      <c r="E6" s="11"/>
      <c r="F6" s="63"/>
      <c r="H6" s="62"/>
      <c r="I6" s="62"/>
      <c r="J6" s="62"/>
      <c r="K6" s="63"/>
      <c r="L6" s="63"/>
      <c r="M6" s="63"/>
      <c r="N6" s="37"/>
      <c r="O6" s="36"/>
      <c r="P6" s="37"/>
      <c r="Q6" s="36"/>
      <c r="R6" s="37"/>
      <c r="S6" s="36"/>
      <c r="T6" s="37"/>
    </row>
    <row r="7" spans="1:22" x14ac:dyDescent="0.3">
      <c r="B7" s="5"/>
      <c r="E7" s="5"/>
      <c r="F7" s="6"/>
      <c r="H7" s="40"/>
      <c r="I7" s="40"/>
      <c r="J7" s="40"/>
      <c r="K7" s="6"/>
      <c r="L7" s="6"/>
      <c r="M7" s="6"/>
      <c r="N7" s="37"/>
      <c r="O7" s="36"/>
      <c r="P7" s="37"/>
      <c r="Q7" s="36"/>
      <c r="R7" s="37"/>
      <c r="S7" s="36"/>
      <c r="T7" s="37"/>
    </row>
    <row r="8" spans="1:22" x14ac:dyDescent="0.3">
      <c r="A8" s="7"/>
      <c r="B8" s="11"/>
      <c r="D8" s="7"/>
      <c r="E8" s="11"/>
      <c r="F8" s="63"/>
      <c r="H8" s="62"/>
      <c r="I8" s="62"/>
      <c r="J8" s="62"/>
      <c r="K8" s="63"/>
      <c r="L8" s="63"/>
      <c r="M8" s="63"/>
      <c r="N8" s="37"/>
      <c r="O8" s="36"/>
      <c r="P8" s="37"/>
      <c r="Q8" s="36"/>
      <c r="R8" s="37"/>
      <c r="S8" s="36"/>
      <c r="T8" s="37"/>
    </row>
    <row r="9" spans="1:22" x14ac:dyDescent="0.3">
      <c r="B9" s="5"/>
      <c r="E9" s="5"/>
      <c r="F9" s="6"/>
      <c r="H9" s="40"/>
      <c r="I9" s="40"/>
      <c r="J9" s="40"/>
      <c r="K9" s="6"/>
      <c r="L9" s="6"/>
      <c r="M9" s="6"/>
      <c r="N9" s="37"/>
      <c r="O9" s="36"/>
      <c r="P9" s="37"/>
      <c r="Q9" s="36"/>
      <c r="R9" s="37"/>
      <c r="S9" s="36"/>
      <c r="T9" s="37"/>
    </row>
    <row r="10" spans="1:22" x14ac:dyDescent="0.3">
      <c r="B10" s="41"/>
      <c r="F10" s="9"/>
      <c r="G10" s="9"/>
      <c r="N10" s="4"/>
      <c r="P10" s="4"/>
      <c r="R10" s="4"/>
      <c r="T10" s="4"/>
      <c r="U10" s="9"/>
    </row>
    <row r="11" spans="1:22" ht="15.6" x14ac:dyDescent="0.3">
      <c r="B11" s="42"/>
      <c r="D11" s="29" t="s">
        <v>37</v>
      </c>
      <c r="E11" s="24"/>
      <c r="F11" s="24"/>
      <c r="G11" s="25"/>
      <c r="H11" s="25"/>
      <c r="I11" s="25"/>
      <c r="J11" s="25"/>
      <c r="K11" s="108">
        <f>SUM(M5:M10)</f>
        <v>10967.365196691429</v>
      </c>
      <c r="L11" s="108"/>
      <c r="N11" s="45" t="s">
        <v>38</v>
      </c>
      <c r="O11" s="46"/>
      <c r="P11" s="47"/>
      <c r="Q11" s="47"/>
      <c r="R11" s="114">
        <f>+K21+K23+K25</f>
        <v>14288.059197757537</v>
      </c>
      <c r="S11" s="114"/>
      <c r="T11" s="114"/>
      <c r="U11" s="48"/>
    </row>
    <row r="12" spans="1:22" ht="15.6" x14ac:dyDescent="0.3">
      <c r="B12" s="58"/>
      <c r="H12" s="12"/>
      <c r="I12" s="12"/>
      <c r="J12" s="12"/>
      <c r="L12" s="13"/>
      <c r="N12" s="49"/>
      <c r="O12" s="50"/>
      <c r="P12" s="51"/>
      <c r="Q12" s="51"/>
      <c r="R12" s="52"/>
      <c r="S12" s="52"/>
      <c r="T12" s="52"/>
      <c r="U12" s="53"/>
    </row>
    <row r="13" spans="1:22" ht="15.6" x14ac:dyDescent="0.3">
      <c r="D13" s="30" t="s">
        <v>39</v>
      </c>
      <c r="E13" s="26"/>
      <c r="F13" s="27" t="s">
        <v>24</v>
      </c>
      <c r="G13" s="26"/>
      <c r="H13" s="26"/>
      <c r="I13" s="26"/>
      <c r="J13" s="26"/>
      <c r="K13" s="108">
        <f>SUM(H14:H19)</f>
        <v>1141.1595471708897</v>
      </c>
      <c r="L13" s="108"/>
      <c r="N13" s="49" t="s">
        <v>40</v>
      </c>
      <c r="O13" s="51"/>
      <c r="P13" s="51"/>
      <c r="Q13" s="65">
        <v>0.21</v>
      </c>
      <c r="R13" s="109">
        <f>(R11*Q13)</f>
        <v>3000.4924315290828</v>
      </c>
      <c r="S13" s="110">
        <f>+R11*(1+Q13)</f>
        <v>17288.55162928662</v>
      </c>
      <c r="T13" s="110"/>
      <c r="U13" s="53"/>
    </row>
    <row r="14" spans="1:22" ht="15" thickBot="1" x14ac:dyDescent="0.35">
      <c r="D14" s="15" t="s">
        <v>41</v>
      </c>
      <c r="E14" s="15"/>
      <c r="F14" s="20">
        <v>0.03</v>
      </c>
      <c r="G14" s="14">
        <f>+K11*F16</f>
        <v>219.34730393382858</v>
      </c>
      <c r="H14" s="19">
        <f>F14*$K$11</f>
        <v>329.02095590074288</v>
      </c>
      <c r="I14" s="81"/>
      <c r="J14" s="81"/>
      <c r="K14" s="12"/>
      <c r="N14" s="49"/>
      <c r="O14" s="51"/>
      <c r="P14" s="51"/>
      <c r="Q14" s="51"/>
      <c r="R14" s="51"/>
      <c r="S14" s="51"/>
      <c r="T14" s="51"/>
      <c r="U14" s="53"/>
    </row>
    <row r="15" spans="1:22" ht="15.6" thickBot="1" x14ac:dyDescent="0.35">
      <c r="D15" s="15" t="s">
        <v>42</v>
      </c>
      <c r="E15" s="15"/>
      <c r="F15" s="21">
        <v>0.02</v>
      </c>
      <c r="G15" s="14">
        <v>450</v>
      </c>
      <c r="H15" s="19">
        <f>F15*$K$11</f>
        <v>219.34730393382858</v>
      </c>
      <c r="I15" s="81"/>
      <c r="J15" s="81"/>
      <c r="K15" s="12"/>
      <c r="N15" s="54" t="s">
        <v>43</v>
      </c>
      <c r="O15" s="51"/>
      <c r="P15" s="51"/>
      <c r="Q15" s="51"/>
      <c r="R15" s="111">
        <f>+R13+R11</f>
        <v>17288.55162928662</v>
      </c>
      <c r="S15" s="112"/>
      <c r="T15" s="113"/>
      <c r="U15" s="53"/>
    </row>
    <row r="16" spans="1:22" ht="15.6" x14ac:dyDescent="0.3">
      <c r="D16" s="15" t="s">
        <v>44</v>
      </c>
      <c r="E16" s="15"/>
      <c r="F16" s="20">
        <v>0.02</v>
      </c>
      <c r="G16" s="14">
        <v>445.59</v>
      </c>
      <c r="H16" s="19">
        <f>F16*$K$11</f>
        <v>219.34730393382858</v>
      </c>
      <c r="I16" s="81"/>
      <c r="J16" s="81"/>
      <c r="K16" s="12"/>
      <c r="N16" s="49"/>
      <c r="O16" s="50"/>
      <c r="P16" s="51"/>
      <c r="Q16" s="51"/>
      <c r="R16" s="52"/>
      <c r="S16" s="52"/>
      <c r="T16" s="52"/>
      <c r="U16" s="53"/>
    </row>
    <row r="17" spans="3:21" ht="15.6" x14ac:dyDescent="0.3">
      <c r="D17" s="15" t="s">
        <v>45</v>
      </c>
      <c r="E17" s="15"/>
      <c r="F17" s="20"/>
      <c r="G17" s="14">
        <v>445.59</v>
      </c>
      <c r="H17" s="19">
        <f>TOTAL!H19*SUM(B5:B9)/SUM(DADES!B4:B10)</f>
        <v>373.44398340248961</v>
      </c>
      <c r="I17" s="81"/>
      <c r="J17" s="81"/>
      <c r="L17" s="41"/>
      <c r="N17" s="54"/>
      <c r="O17" s="50"/>
      <c r="P17" s="51"/>
      <c r="Q17" s="51"/>
      <c r="R17" s="52"/>
      <c r="S17" s="52"/>
      <c r="T17" s="75"/>
      <c r="U17" s="53"/>
    </row>
    <row r="18" spans="3:21" x14ac:dyDescent="0.3">
      <c r="D18" s="15" t="s">
        <v>46</v>
      </c>
      <c r="E18" s="15"/>
      <c r="F18" s="18"/>
      <c r="G18" s="14"/>
      <c r="H18" s="19"/>
      <c r="I18" s="81"/>
      <c r="J18" s="81"/>
      <c r="N18" s="55"/>
      <c r="O18" s="56"/>
      <c r="P18" s="56"/>
      <c r="Q18" s="56"/>
      <c r="R18" s="56"/>
      <c r="S18" s="56"/>
      <c r="T18" s="56"/>
      <c r="U18" s="57"/>
    </row>
    <row r="19" spans="3:21" x14ac:dyDescent="0.3">
      <c r="D19" s="15" t="s">
        <v>47</v>
      </c>
      <c r="E19" s="15"/>
      <c r="F19" s="16"/>
      <c r="G19" s="15"/>
      <c r="H19" s="17"/>
      <c r="I19" s="4"/>
      <c r="J19" s="4"/>
    </row>
    <row r="20" spans="3:21" ht="17.399999999999999" x14ac:dyDescent="0.3">
      <c r="N20" s="66" t="s">
        <v>52</v>
      </c>
      <c r="O20" s="60"/>
      <c r="P20" s="60"/>
      <c r="Q20" s="60"/>
      <c r="R20" s="60"/>
      <c r="S20" s="60"/>
      <c r="T20" s="69">
        <f>((K21/SUM(B5:B9))*(1+H23+H25))</f>
        <v>15.875621330841708</v>
      </c>
      <c r="U20" s="61"/>
    </row>
    <row r="21" spans="3:21" ht="15" x14ac:dyDescent="0.3">
      <c r="C21" s="23"/>
      <c r="D21" s="28" t="s">
        <v>49</v>
      </c>
      <c r="E21" s="28"/>
      <c r="F21" s="28"/>
      <c r="G21" s="28"/>
      <c r="H21" s="28"/>
      <c r="I21" s="28"/>
      <c r="J21" s="28"/>
      <c r="K21" s="108">
        <f>+K11+K13</f>
        <v>12108.524743862319</v>
      </c>
      <c r="L21" s="108"/>
      <c r="M21" s="12"/>
      <c r="N21" s="68"/>
      <c r="R21" s="67"/>
    </row>
    <row r="22" spans="3:21" x14ac:dyDescent="0.3">
      <c r="T22" s="41"/>
    </row>
    <row r="23" spans="3:21" ht="15" x14ac:dyDescent="0.3">
      <c r="D23" s="29" t="s">
        <v>50</v>
      </c>
      <c r="E23" s="24"/>
      <c r="F23" s="25"/>
      <c r="G23" s="25"/>
      <c r="H23" s="64">
        <v>0.1</v>
      </c>
      <c r="I23" s="82"/>
      <c r="J23" s="82"/>
      <c r="K23" s="107">
        <f>K21*H23</f>
        <v>1210.852474386232</v>
      </c>
      <c r="L23" s="107"/>
      <c r="T23" s="12"/>
    </row>
    <row r="24" spans="3:21" x14ac:dyDescent="0.3">
      <c r="R24" s="12"/>
    </row>
    <row r="25" spans="3:21" ht="15" x14ac:dyDescent="0.3">
      <c r="D25" s="29" t="s">
        <v>51</v>
      </c>
      <c r="E25" s="24"/>
      <c r="F25" s="25"/>
      <c r="G25" s="25"/>
      <c r="H25" s="64">
        <v>0.08</v>
      </c>
      <c r="I25" s="82"/>
      <c r="J25" s="82"/>
      <c r="K25" s="107">
        <f>K21*H25</f>
        <v>968.68197950898559</v>
      </c>
      <c r="L25" s="107"/>
    </row>
    <row r="26" spans="3:21" x14ac:dyDescent="0.3">
      <c r="H26" s="8"/>
      <c r="I26" s="8"/>
      <c r="J26" s="8"/>
      <c r="K26" s="8"/>
      <c r="L26" s="8"/>
    </row>
    <row r="27" spans="3:21" x14ac:dyDescent="0.3">
      <c r="M27" s="12"/>
    </row>
    <row r="28" spans="3:21" x14ac:dyDescent="0.3">
      <c r="M28" s="41"/>
    </row>
    <row r="29" spans="3:21" x14ac:dyDescent="0.3">
      <c r="M29" s="12"/>
    </row>
    <row r="30" spans="3:21" x14ac:dyDescent="0.3">
      <c r="F30" s="12"/>
      <c r="H30" s="12"/>
      <c r="I30" s="12"/>
      <c r="J30" s="12"/>
      <c r="K30" s="12"/>
      <c r="L30" s="12"/>
      <c r="M30" s="12"/>
    </row>
    <row r="31" spans="3:21" x14ac:dyDescent="0.3">
      <c r="F31" s="12"/>
      <c r="H31" s="12"/>
      <c r="I31" s="12"/>
      <c r="J31" s="12"/>
      <c r="K31" s="12"/>
      <c r="L31" s="12"/>
      <c r="M31" s="12"/>
      <c r="N31" s="80"/>
    </row>
    <row r="32" spans="3:21" x14ac:dyDescent="0.3">
      <c r="F32" s="12"/>
      <c r="H32" s="12"/>
      <c r="I32" s="12"/>
      <c r="J32" s="12"/>
      <c r="K32" s="12"/>
      <c r="L32" s="12"/>
      <c r="M32" s="12"/>
    </row>
    <row r="33" spans="6:13" x14ac:dyDescent="0.3">
      <c r="F33" s="12"/>
      <c r="H33" s="12"/>
      <c r="I33" s="12"/>
      <c r="J33" s="12"/>
      <c r="K33" s="12"/>
      <c r="L33" s="12"/>
      <c r="M33" s="12"/>
    </row>
    <row r="39" spans="6:13" x14ac:dyDescent="0.3">
      <c r="H39" s="41"/>
      <c r="I39" s="41"/>
      <c r="J39" s="41"/>
    </row>
  </sheetData>
  <mergeCells count="18">
    <mergeCell ref="K25:L25"/>
    <mergeCell ref="K11:L11"/>
    <mergeCell ref="R11:T11"/>
    <mergeCell ref="K13:L13"/>
    <mergeCell ref="R13:T13"/>
    <mergeCell ref="R15:T15"/>
    <mergeCell ref="K21:L21"/>
    <mergeCell ref="K23:L23"/>
    <mergeCell ref="E2:F2"/>
    <mergeCell ref="H2:M2"/>
    <mergeCell ref="A3:A4"/>
    <mergeCell ref="B3:B4"/>
    <mergeCell ref="D3:D4"/>
    <mergeCell ref="E3:E4"/>
    <mergeCell ref="F3:F4"/>
    <mergeCell ref="K3:K4"/>
    <mergeCell ref="M3:M4"/>
    <mergeCell ref="H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9"/>
  <sheetViews>
    <sheetView showGridLines="0" workbookViewId="0">
      <selection activeCell="F7" sqref="F7"/>
    </sheetView>
  </sheetViews>
  <sheetFormatPr defaultColWidth="11.44140625" defaultRowHeight="14.4" x14ac:dyDescent="0.3"/>
  <cols>
    <col min="1" max="1" width="38.6640625" style="1" customWidth="1"/>
    <col min="2" max="2" width="13" style="1" customWidth="1"/>
    <col min="3" max="3" width="1.6640625" style="1" customWidth="1"/>
    <col min="4" max="4" width="31.6640625" style="1" customWidth="1"/>
    <col min="5" max="5" width="10.6640625" style="1" customWidth="1"/>
    <col min="6" max="6" width="15.6640625" style="1" customWidth="1"/>
    <col min="7" max="7" width="18" style="1" customWidth="1"/>
    <col min="8" max="14" width="15.6640625" style="1" customWidth="1"/>
    <col min="15" max="15" width="13.109375" style="1" bestFit="1" customWidth="1"/>
    <col min="16" max="16" width="15.6640625" style="1" customWidth="1"/>
    <col min="17" max="17" width="6.6640625" style="1" customWidth="1"/>
    <col min="18" max="18" width="15.6640625" style="1" customWidth="1"/>
    <col min="19" max="19" width="6.6640625" style="1" customWidth="1"/>
    <col min="20" max="20" width="25.6640625" style="1" customWidth="1"/>
    <col min="21" max="21" width="1.6640625" style="1" customWidth="1"/>
    <col min="22" max="22" width="15.6640625" style="1" customWidth="1"/>
    <col min="23" max="16384" width="11.44140625" style="1"/>
  </cols>
  <sheetData>
    <row r="2" spans="1:22" ht="28.8" x14ac:dyDescent="0.3">
      <c r="A2" s="2" t="s">
        <v>0</v>
      </c>
      <c r="B2" s="22" t="s">
        <v>1</v>
      </c>
      <c r="D2" s="2" t="s">
        <v>26</v>
      </c>
      <c r="E2" s="105" t="s">
        <v>27</v>
      </c>
      <c r="F2" s="106"/>
      <c r="H2" s="105" t="s">
        <v>28</v>
      </c>
      <c r="I2" s="119"/>
      <c r="J2" s="119"/>
      <c r="K2" s="119"/>
      <c r="L2" s="119"/>
      <c r="M2" s="106"/>
      <c r="N2" s="38"/>
      <c r="O2" s="38"/>
      <c r="P2" s="38"/>
      <c r="Q2" s="38"/>
      <c r="R2" s="38"/>
      <c r="S2" s="38"/>
      <c r="T2" s="38"/>
      <c r="V2" s="10"/>
    </row>
    <row r="3" spans="1:22" ht="28.5" customHeight="1" x14ac:dyDescent="0.3">
      <c r="A3" s="120" t="s">
        <v>29</v>
      </c>
      <c r="B3" s="115" t="s">
        <v>5</v>
      </c>
      <c r="C3" s="3"/>
      <c r="D3" s="120" t="s">
        <v>30</v>
      </c>
      <c r="E3" s="123" t="s">
        <v>31</v>
      </c>
      <c r="F3" s="115" t="s">
        <v>32</v>
      </c>
      <c r="H3" s="115" t="s">
        <v>33</v>
      </c>
      <c r="I3" s="115"/>
      <c r="J3" s="115"/>
      <c r="K3" s="115" t="s">
        <v>34</v>
      </c>
      <c r="L3" s="10" t="s">
        <v>35</v>
      </c>
      <c r="M3" s="117" t="s">
        <v>36</v>
      </c>
      <c r="N3" s="39"/>
      <c r="O3" s="39"/>
      <c r="P3" s="39"/>
      <c r="Q3" s="39"/>
      <c r="R3" s="39"/>
      <c r="S3" s="39"/>
      <c r="T3" s="39"/>
    </row>
    <row r="4" spans="1:22" ht="13.5" customHeight="1" x14ac:dyDescent="0.3">
      <c r="A4" s="121"/>
      <c r="B4" s="122"/>
      <c r="C4" s="3"/>
      <c r="D4" s="121"/>
      <c r="E4" s="124"/>
      <c r="F4" s="122"/>
      <c r="H4" s="79">
        <v>2022</v>
      </c>
      <c r="I4" s="79">
        <v>2023</v>
      </c>
      <c r="J4" s="79">
        <v>2024</v>
      </c>
      <c r="K4" s="116"/>
      <c r="L4" s="84">
        <f>+TOTAL!L4</f>
        <v>0.33</v>
      </c>
      <c r="M4" s="118"/>
      <c r="N4" s="39"/>
      <c r="O4" s="39"/>
      <c r="P4" s="39"/>
      <c r="Q4" s="39"/>
      <c r="R4" s="39"/>
      <c r="S4" s="39"/>
      <c r="T4" s="39"/>
    </row>
    <row r="5" spans="1:22" x14ac:dyDescent="0.3">
      <c r="A5" s="1" t="str">
        <f>+DADES!A5</f>
        <v>Entrada dades MDOwin</v>
      </c>
      <c r="B5" s="5">
        <f>+DADES!B5</f>
        <v>1500</v>
      </c>
      <c r="D5" s="1" t="str">
        <f>+DADES!G5</f>
        <v>Grup professional 6 Nivell 3</v>
      </c>
      <c r="E5" s="5">
        <v>1764</v>
      </c>
      <c r="F5" s="6">
        <v>14792.31</v>
      </c>
      <c r="H5" s="40">
        <v>0.02</v>
      </c>
      <c r="I5" s="40">
        <v>0.04</v>
      </c>
      <c r="J5" s="40">
        <v>0.03</v>
      </c>
      <c r="K5" s="6">
        <f>+(F5*B5/E5)*(1+H5)*(1+I5)*(1+J5)</f>
        <v>13743.565409387757</v>
      </c>
      <c r="L5" s="6">
        <f t="shared" ref="L5" si="0">+K5*$L$4</f>
        <v>4535.3765850979598</v>
      </c>
      <c r="M5" s="6">
        <f>K5+L5</f>
        <v>18278.941994485715</v>
      </c>
      <c r="N5" s="37"/>
      <c r="O5" s="72"/>
      <c r="P5" s="37"/>
      <c r="Q5" s="36"/>
      <c r="R5" s="37"/>
      <c r="S5" s="36"/>
      <c r="T5" s="37"/>
    </row>
    <row r="6" spans="1:22" x14ac:dyDescent="0.3">
      <c r="A6" s="7"/>
      <c r="B6" s="11"/>
      <c r="D6" s="7"/>
      <c r="E6" s="11"/>
      <c r="F6" s="63"/>
      <c r="H6" s="62"/>
      <c r="I6" s="62"/>
      <c r="J6" s="62"/>
      <c r="K6" s="63"/>
      <c r="L6" s="63"/>
      <c r="M6" s="63"/>
      <c r="N6" s="37"/>
      <c r="O6" s="36"/>
      <c r="P6" s="37"/>
      <c r="Q6" s="36"/>
      <c r="R6" s="37"/>
      <c r="S6" s="36"/>
      <c r="T6" s="37"/>
    </row>
    <row r="7" spans="1:22" x14ac:dyDescent="0.3">
      <c r="B7" s="5"/>
      <c r="E7" s="5"/>
      <c r="F7" s="6"/>
      <c r="H7" s="40"/>
      <c r="I7" s="40"/>
      <c r="J7" s="40"/>
      <c r="K7" s="6"/>
      <c r="L7" s="6"/>
      <c r="M7" s="6"/>
      <c r="N7" s="37"/>
      <c r="O7" s="36"/>
      <c r="P7" s="37"/>
      <c r="Q7" s="36"/>
      <c r="R7" s="37"/>
      <c r="S7" s="36"/>
      <c r="T7" s="37"/>
    </row>
    <row r="8" spans="1:22" x14ac:dyDescent="0.3">
      <c r="A8" s="7"/>
      <c r="B8" s="11"/>
      <c r="D8" s="7"/>
      <c r="E8" s="11"/>
      <c r="F8" s="63"/>
      <c r="H8" s="62"/>
      <c r="I8" s="62"/>
      <c r="J8" s="62"/>
      <c r="K8" s="63"/>
      <c r="L8" s="63"/>
      <c r="M8" s="63"/>
      <c r="N8" s="37"/>
      <c r="O8" s="36"/>
      <c r="P8" s="37"/>
      <c r="Q8" s="36"/>
      <c r="R8" s="37"/>
      <c r="S8" s="36"/>
      <c r="T8" s="37"/>
    </row>
    <row r="9" spans="1:22" x14ac:dyDescent="0.3">
      <c r="B9" s="5"/>
      <c r="E9" s="5"/>
      <c r="F9" s="6"/>
      <c r="H9" s="40"/>
      <c r="I9" s="40"/>
      <c r="J9" s="40"/>
      <c r="K9" s="6"/>
      <c r="L9" s="6"/>
      <c r="M9" s="6"/>
      <c r="N9" s="37"/>
      <c r="O9" s="36"/>
      <c r="P9" s="37"/>
      <c r="Q9" s="36"/>
      <c r="R9" s="37"/>
      <c r="S9" s="36"/>
      <c r="T9" s="37"/>
    </row>
    <row r="10" spans="1:22" x14ac:dyDescent="0.3">
      <c r="B10" s="41"/>
      <c r="F10" s="9"/>
      <c r="G10" s="9"/>
      <c r="N10" s="4"/>
      <c r="P10" s="4"/>
      <c r="R10" s="4"/>
      <c r="T10" s="4"/>
      <c r="U10" s="9"/>
    </row>
    <row r="11" spans="1:22" ht="15.6" x14ac:dyDescent="0.3">
      <c r="B11" s="42"/>
      <c r="D11" s="29" t="s">
        <v>37</v>
      </c>
      <c r="E11" s="24"/>
      <c r="F11" s="24"/>
      <c r="G11" s="25"/>
      <c r="H11" s="25"/>
      <c r="I11" s="25"/>
      <c r="J11" s="25"/>
      <c r="K11" s="108">
        <f>SUM(M5:M10)</f>
        <v>18278.941994485715</v>
      </c>
      <c r="L11" s="108"/>
      <c r="N11" s="45" t="s">
        <v>38</v>
      </c>
      <c r="O11" s="46"/>
      <c r="P11" s="47"/>
      <c r="Q11" s="47"/>
      <c r="R11" s="114">
        <f>+K21+K23+K25</f>
        <v>23813.43199626256</v>
      </c>
      <c r="S11" s="114"/>
      <c r="T11" s="114"/>
      <c r="U11" s="48"/>
    </row>
    <row r="12" spans="1:22" ht="15.6" x14ac:dyDescent="0.3">
      <c r="B12" s="58"/>
      <c r="H12" s="12"/>
      <c r="I12" s="12"/>
      <c r="J12" s="12"/>
      <c r="L12" s="13"/>
      <c r="N12" s="49"/>
      <c r="O12" s="50"/>
      <c r="P12" s="51"/>
      <c r="Q12" s="51"/>
      <c r="R12" s="52"/>
      <c r="S12" s="52"/>
      <c r="T12" s="52"/>
      <c r="U12" s="53"/>
    </row>
    <row r="13" spans="1:22" ht="15.6" x14ac:dyDescent="0.3">
      <c r="D13" s="30" t="s">
        <v>39</v>
      </c>
      <c r="E13" s="26"/>
      <c r="F13" s="27" t="s">
        <v>24</v>
      </c>
      <c r="G13" s="26"/>
      <c r="H13" s="26"/>
      <c r="I13" s="26"/>
      <c r="J13" s="26"/>
      <c r="K13" s="108">
        <f>SUM(H14:H19)</f>
        <v>1901.9325786181494</v>
      </c>
      <c r="L13" s="108"/>
      <c r="N13" s="49" t="s">
        <v>40</v>
      </c>
      <c r="O13" s="51"/>
      <c r="P13" s="51"/>
      <c r="Q13" s="65">
        <v>0.21</v>
      </c>
      <c r="R13" s="109">
        <f>(R11*Q13)</f>
        <v>5000.8207192151376</v>
      </c>
      <c r="S13" s="110">
        <f>+R11*(1+Q13)</f>
        <v>28814.252715477694</v>
      </c>
      <c r="T13" s="110"/>
      <c r="U13" s="53"/>
    </row>
    <row r="14" spans="1:22" ht="15" thickBot="1" x14ac:dyDescent="0.35">
      <c r="D14" s="15" t="s">
        <v>41</v>
      </c>
      <c r="E14" s="15"/>
      <c r="F14" s="20">
        <v>0.03</v>
      </c>
      <c r="G14" s="14">
        <f>+K11*F16</f>
        <v>365.57883988971429</v>
      </c>
      <c r="H14" s="19">
        <f>F14*$K$11</f>
        <v>548.3682598345714</v>
      </c>
      <c r="I14" s="81"/>
      <c r="J14" s="81"/>
      <c r="K14" s="12"/>
      <c r="N14" s="49"/>
      <c r="O14" s="51"/>
      <c r="P14" s="51"/>
      <c r="Q14" s="51"/>
      <c r="R14" s="51"/>
      <c r="S14" s="51"/>
      <c r="T14" s="51"/>
      <c r="U14" s="53"/>
    </row>
    <row r="15" spans="1:22" ht="15.6" thickBot="1" x14ac:dyDescent="0.35">
      <c r="D15" s="15" t="s">
        <v>42</v>
      </c>
      <c r="E15" s="15"/>
      <c r="F15" s="21">
        <v>0.02</v>
      </c>
      <c r="G15" s="14">
        <v>450</v>
      </c>
      <c r="H15" s="19">
        <f>F15*$K$11</f>
        <v>365.57883988971429</v>
      </c>
      <c r="I15" s="81"/>
      <c r="J15" s="81"/>
      <c r="K15" s="12"/>
      <c r="N15" s="54" t="s">
        <v>43</v>
      </c>
      <c r="O15" s="51"/>
      <c r="P15" s="51"/>
      <c r="Q15" s="51"/>
      <c r="R15" s="111">
        <f>+R13+R11</f>
        <v>28814.252715477698</v>
      </c>
      <c r="S15" s="112"/>
      <c r="T15" s="113"/>
      <c r="U15" s="53"/>
    </row>
    <row r="16" spans="1:22" ht="15.6" x14ac:dyDescent="0.3">
      <c r="D16" s="15" t="s">
        <v>44</v>
      </c>
      <c r="E16" s="15"/>
      <c r="F16" s="20">
        <v>0.02</v>
      </c>
      <c r="G16" s="14">
        <v>445.59</v>
      </c>
      <c r="H16" s="19">
        <f>F16*$K$11</f>
        <v>365.57883988971429</v>
      </c>
      <c r="I16" s="81"/>
      <c r="J16" s="81"/>
      <c r="K16" s="12"/>
      <c r="N16" s="49"/>
      <c r="O16" s="50"/>
      <c r="P16" s="51"/>
      <c r="Q16" s="51"/>
      <c r="R16" s="52"/>
      <c r="S16" s="52"/>
      <c r="T16" s="52"/>
      <c r="U16" s="53"/>
    </row>
    <row r="17" spans="3:21" ht="15.6" x14ac:dyDescent="0.3">
      <c r="D17" s="15" t="s">
        <v>45</v>
      </c>
      <c r="E17" s="15"/>
      <c r="F17" s="20"/>
      <c r="G17" s="14">
        <v>445.59</v>
      </c>
      <c r="H17" s="19">
        <f>TOTAL!H19*SUM(B5:B9)/SUM(DADES!B4:B10)</f>
        <v>622.40663900414938</v>
      </c>
      <c r="I17" s="81"/>
      <c r="J17" s="81"/>
      <c r="L17" s="41"/>
      <c r="N17" s="54"/>
      <c r="O17" s="50"/>
      <c r="P17" s="51"/>
      <c r="Q17" s="51"/>
      <c r="R17" s="52"/>
      <c r="S17" s="52"/>
      <c r="T17" s="75"/>
      <c r="U17" s="53"/>
    </row>
    <row r="18" spans="3:21" x14ac:dyDescent="0.3">
      <c r="D18" s="15" t="s">
        <v>46</v>
      </c>
      <c r="E18" s="15"/>
      <c r="F18" s="18"/>
      <c r="G18" s="14"/>
      <c r="H18" s="19"/>
      <c r="I18" s="81"/>
      <c r="J18" s="81"/>
      <c r="N18" s="55"/>
      <c r="O18" s="56"/>
      <c r="P18" s="56"/>
      <c r="Q18" s="56"/>
      <c r="R18" s="56"/>
      <c r="S18" s="56"/>
      <c r="T18" s="56"/>
      <c r="U18" s="57"/>
    </row>
    <row r="19" spans="3:21" x14ac:dyDescent="0.3">
      <c r="D19" s="15" t="s">
        <v>47</v>
      </c>
      <c r="E19" s="15"/>
      <c r="F19" s="16"/>
      <c r="G19" s="15"/>
      <c r="H19" s="17"/>
      <c r="I19" s="4"/>
      <c r="J19" s="4"/>
    </row>
    <row r="20" spans="3:21" ht="17.399999999999999" x14ac:dyDescent="0.3">
      <c r="N20" s="66" t="s">
        <v>48</v>
      </c>
      <c r="O20" s="60"/>
      <c r="P20" s="60"/>
      <c r="Q20" s="60"/>
      <c r="R20" s="60"/>
      <c r="S20" s="60"/>
      <c r="T20" s="69">
        <f>((K21/SUM(B5:B9))*(1+H23+H25))</f>
        <v>15.875621330841708</v>
      </c>
      <c r="U20" s="61"/>
    </row>
    <row r="21" spans="3:21" ht="15" x14ac:dyDescent="0.3">
      <c r="C21" s="23"/>
      <c r="D21" s="28" t="s">
        <v>49</v>
      </c>
      <c r="E21" s="28"/>
      <c r="F21" s="28"/>
      <c r="G21" s="28"/>
      <c r="H21" s="28"/>
      <c r="I21" s="28"/>
      <c r="J21" s="28"/>
      <c r="K21" s="108">
        <f>+K11+K13</f>
        <v>20180.874573103865</v>
      </c>
      <c r="L21" s="108"/>
      <c r="M21" s="12"/>
      <c r="N21" s="68"/>
      <c r="R21" s="67"/>
    </row>
    <row r="22" spans="3:21" x14ac:dyDescent="0.3">
      <c r="T22" s="41"/>
    </row>
    <row r="23" spans="3:21" ht="15" x14ac:dyDescent="0.3">
      <c r="D23" s="29" t="s">
        <v>50</v>
      </c>
      <c r="E23" s="24"/>
      <c r="F23" s="25"/>
      <c r="G23" s="25"/>
      <c r="H23" s="64">
        <v>0.1</v>
      </c>
      <c r="I23" s="82"/>
      <c r="J23" s="82"/>
      <c r="K23" s="107">
        <f>K21*H23</f>
        <v>2018.0874573103865</v>
      </c>
      <c r="L23" s="107"/>
      <c r="T23" s="12"/>
    </row>
    <row r="25" spans="3:21" ht="15" x14ac:dyDescent="0.3">
      <c r="D25" s="29" t="s">
        <v>51</v>
      </c>
      <c r="E25" s="24"/>
      <c r="F25" s="25"/>
      <c r="G25" s="25"/>
      <c r="H25" s="64">
        <v>0.08</v>
      </c>
      <c r="I25" s="82"/>
      <c r="J25" s="82"/>
      <c r="K25" s="107">
        <f>K21*H25</f>
        <v>1614.4699658483094</v>
      </c>
      <c r="L25" s="107"/>
    </row>
    <row r="26" spans="3:21" x14ac:dyDescent="0.3">
      <c r="H26" s="8"/>
      <c r="I26" s="8"/>
      <c r="J26" s="8"/>
      <c r="K26" s="8"/>
      <c r="L26" s="8"/>
    </row>
    <row r="27" spans="3:21" x14ac:dyDescent="0.3">
      <c r="M27" s="12"/>
    </row>
    <row r="28" spans="3:21" x14ac:dyDescent="0.3">
      <c r="M28" s="41"/>
    </row>
    <row r="29" spans="3:21" x14ac:dyDescent="0.3">
      <c r="M29" s="12"/>
    </row>
    <row r="30" spans="3:21" x14ac:dyDescent="0.3">
      <c r="F30" s="12"/>
      <c r="H30" s="12"/>
      <c r="I30" s="12"/>
      <c r="J30" s="12"/>
      <c r="K30" s="12"/>
      <c r="L30" s="12"/>
      <c r="M30" s="12"/>
    </row>
    <row r="31" spans="3:21" x14ac:dyDescent="0.3">
      <c r="F31" s="12"/>
      <c r="H31" s="12"/>
      <c r="I31" s="12"/>
      <c r="J31" s="12"/>
      <c r="K31" s="12"/>
      <c r="L31" s="12"/>
      <c r="M31" s="12"/>
      <c r="N31" s="80"/>
    </row>
    <row r="32" spans="3:21" x14ac:dyDescent="0.3">
      <c r="F32" s="12"/>
      <c r="H32" s="12"/>
      <c r="I32" s="12"/>
      <c r="J32" s="12"/>
      <c r="K32" s="12"/>
      <c r="L32" s="12"/>
      <c r="M32" s="12"/>
    </row>
    <row r="33" spans="6:13" x14ac:dyDescent="0.3">
      <c r="F33" s="12"/>
      <c r="H33" s="12"/>
      <c r="I33" s="12"/>
      <c r="J33" s="12"/>
      <c r="K33" s="12"/>
      <c r="L33" s="12"/>
      <c r="M33" s="12"/>
    </row>
    <row r="39" spans="6:13" x14ac:dyDescent="0.3">
      <c r="H39" s="41"/>
      <c r="I39" s="41"/>
      <c r="J39" s="41"/>
    </row>
  </sheetData>
  <mergeCells count="18">
    <mergeCell ref="K25:L25"/>
    <mergeCell ref="K11:L11"/>
    <mergeCell ref="R11:T11"/>
    <mergeCell ref="K13:L13"/>
    <mergeCell ref="R13:T13"/>
    <mergeCell ref="R15:T15"/>
    <mergeCell ref="K21:L21"/>
    <mergeCell ref="K23:L23"/>
    <mergeCell ref="E2:F2"/>
    <mergeCell ref="H2:M2"/>
    <mergeCell ref="A3:A4"/>
    <mergeCell ref="B3:B4"/>
    <mergeCell ref="D3:D4"/>
    <mergeCell ref="E3:E4"/>
    <mergeCell ref="F3:F4"/>
    <mergeCell ref="H3:J3"/>
    <mergeCell ref="K3:K4"/>
    <mergeCell ref="M3:M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9"/>
  <sheetViews>
    <sheetView showGridLines="0" workbookViewId="0">
      <selection activeCell="L29" sqref="L29"/>
    </sheetView>
  </sheetViews>
  <sheetFormatPr defaultColWidth="11.44140625" defaultRowHeight="14.4" x14ac:dyDescent="0.3"/>
  <cols>
    <col min="1" max="1" width="38.6640625" style="1" customWidth="1"/>
    <col min="2" max="2" width="13" style="1" customWidth="1"/>
    <col min="3" max="3" width="1.6640625" style="1" customWidth="1"/>
    <col min="4" max="4" width="31.6640625" style="1" customWidth="1"/>
    <col min="5" max="5" width="10.6640625" style="1" customWidth="1"/>
    <col min="6" max="6" width="15.6640625" style="1" customWidth="1"/>
    <col min="7" max="7" width="20" style="1" customWidth="1"/>
    <col min="8" max="14" width="15.6640625" style="1" customWidth="1"/>
    <col min="15" max="15" width="13.109375" style="1" bestFit="1" customWidth="1"/>
    <col min="16" max="16" width="15.6640625" style="1" customWidth="1"/>
    <col min="17" max="17" width="6.6640625" style="1" customWidth="1"/>
    <col min="18" max="18" width="15.6640625" style="1" customWidth="1"/>
    <col min="19" max="19" width="6.6640625" style="1" customWidth="1"/>
    <col min="20" max="20" width="25.6640625" style="1" customWidth="1"/>
    <col min="21" max="21" width="1.6640625" style="1" customWidth="1"/>
    <col min="22" max="22" width="15.6640625" style="1" customWidth="1"/>
    <col min="23" max="16384" width="11.44140625" style="1"/>
  </cols>
  <sheetData>
    <row r="2" spans="1:22" ht="28.8" x14ac:dyDescent="0.3">
      <c r="A2" s="2" t="s">
        <v>0</v>
      </c>
      <c r="B2" s="22" t="s">
        <v>1</v>
      </c>
      <c r="D2" s="2" t="s">
        <v>26</v>
      </c>
      <c r="E2" s="105" t="s">
        <v>27</v>
      </c>
      <c r="F2" s="106"/>
      <c r="H2" s="105" t="s">
        <v>28</v>
      </c>
      <c r="I2" s="119"/>
      <c r="J2" s="119"/>
      <c r="K2" s="119"/>
      <c r="L2" s="119"/>
      <c r="M2" s="106"/>
      <c r="N2" s="38"/>
      <c r="O2" s="38"/>
      <c r="P2" s="38"/>
      <c r="Q2" s="38"/>
      <c r="R2" s="38"/>
      <c r="S2" s="38"/>
      <c r="T2" s="38"/>
      <c r="V2" s="10"/>
    </row>
    <row r="3" spans="1:22" ht="28.5" customHeight="1" x14ac:dyDescent="0.3">
      <c r="A3" s="120" t="s">
        <v>29</v>
      </c>
      <c r="B3" s="115" t="s">
        <v>5</v>
      </c>
      <c r="C3" s="3"/>
      <c r="D3" s="120" t="s">
        <v>30</v>
      </c>
      <c r="E3" s="123" t="s">
        <v>31</v>
      </c>
      <c r="F3" s="115" t="s">
        <v>32</v>
      </c>
      <c r="H3" s="115" t="s">
        <v>33</v>
      </c>
      <c r="I3" s="115"/>
      <c r="J3" s="115"/>
      <c r="K3" s="115" t="s">
        <v>34</v>
      </c>
      <c r="L3" s="10" t="s">
        <v>35</v>
      </c>
      <c r="M3" s="117" t="s">
        <v>36</v>
      </c>
      <c r="N3" s="39"/>
      <c r="O3" s="39"/>
      <c r="P3" s="39"/>
      <c r="Q3" s="39"/>
      <c r="R3" s="39"/>
      <c r="S3" s="39"/>
      <c r="T3" s="39"/>
    </row>
    <row r="4" spans="1:22" ht="13.5" customHeight="1" x14ac:dyDescent="0.3">
      <c r="A4" s="121"/>
      <c r="B4" s="122"/>
      <c r="C4" s="3"/>
      <c r="D4" s="121"/>
      <c r="E4" s="124"/>
      <c r="F4" s="122"/>
      <c r="H4" s="79">
        <v>2022</v>
      </c>
      <c r="I4" s="79">
        <v>2023</v>
      </c>
      <c r="J4" s="79">
        <v>2024</v>
      </c>
      <c r="K4" s="116"/>
      <c r="L4" s="84">
        <f>+TOTAL!L4</f>
        <v>0.33</v>
      </c>
      <c r="M4" s="118"/>
      <c r="N4" s="39"/>
      <c r="O4" s="39"/>
      <c r="P4" s="39"/>
      <c r="Q4" s="39"/>
      <c r="R4" s="39"/>
      <c r="S4" s="39"/>
      <c r="T4" s="39"/>
    </row>
    <row r="5" spans="1:22" x14ac:dyDescent="0.3">
      <c r="A5" s="1" t="str">
        <f>+DADES!A6</f>
        <v>Entrada dades SIDB</v>
      </c>
      <c r="B5" s="5">
        <f>+DADES!B6</f>
        <v>480</v>
      </c>
      <c r="D5" s="1" t="str">
        <f>+DADES!G6</f>
        <v>Grup professional 6 Nivell 3</v>
      </c>
      <c r="E5" s="5">
        <v>1764</v>
      </c>
      <c r="F5" s="6">
        <v>14792.31</v>
      </c>
      <c r="H5" s="40">
        <v>0.02</v>
      </c>
      <c r="I5" s="40">
        <v>0.04</v>
      </c>
      <c r="J5" s="40">
        <v>0.03</v>
      </c>
      <c r="K5" s="6">
        <f>+(F5*B5/E5)*(1+H5)*(1+I5)*(1+J5)</f>
        <v>4397.9409310040819</v>
      </c>
      <c r="L5" s="6">
        <f t="shared" ref="L5" si="0">+K5*$L$4</f>
        <v>1451.3205072313472</v>
      </c>
      <c r="M5" s="6">
        <f t="shared" ref="M5" si="1">K5+L5</f>
        <v>5849.2614382354295</v>
      </c>
      <c r="N5" s="37"/>
      <c r="O5" s="72"/>
      <c r="P5" s="37"/>
      <c r="Q5" s="36"/>
      <c r="R5" s="37"/>
      <c r="S5" s="36"/>
      <c r="T5" s="37"/>
    </row>
    <row r="6" spans="1:22" x14ac:dyDescent="0.3">
      <c r="A6" s="7"/>
      <c r="B6" s="11"/>
      <c r="D6" s="7"/>
      <c r="E6" s="11"/>
      <c r="F6" s="63"/>
      <c r="H6" s="62"/>
      <c r="I6" s="62"/>
      <c r="J6" s="62"/>
      <c r="K6" s="63"/>
      <c r="L6" s="63"/>
      <c r="M6" s="63"/>
      <c r="N6" s="37"/>
      <c r="O6" s="36"/>
      <c r="P6" s="37"/>
      <c r="Q6" s="36"/>
      <c r="R6" s="37"/>
      <c r="S6" s="36"/>
      <c r="T6" s="37"/>
    </row>
    <row r="7" spans="1:22" x14ac:dyDescent="0.3">
      <c r="B7" s="5"/>
      <c r="E7" s="5"/>
      <c r="F7" s="6"/>
      <c r="H7" s="40"/>
      <c r="I7" s="40"/>
      <c r="J7" s="40"/>
      <c r="K7" s="6"/>
      <c r="L7" s="6"/>
      <c r="M7" s="6"/>
      <c r="N7" s="37"/>
      <c r="O7" s="36"/>
      <c r="P7" s="37"/>
      <c r="Q7" s="36"/>
      <c r="R7" s="37"/>
      <c r="S7" s="36"/>
      <c r="T7" s="37"/>
    </row>
    <row r="8" spans="1:22" x14ac:dyDescent="0.3">
      <c r="A8" s="7"/>
      <c r="B8" s="11"/>
      <c r="D8" s="7"/>
      <c r="E8" s="11"/>
      <c r="F8" s="63"/>
      <c r="H8" s="62"/>
      <c r="I8" s="62"/>
      <c r="J8" s="62"/>
      <c r="K8" s="63"/>
      <c r="L8" s="63"/>
      <c r="M8" s="63"/>
      <c r="N8" s="37"/>
      <c r="O8" s="36"/>
      <c r="P8" s="37"/>
      <c r="Q8" s="36"/>
      <c r="R8" s="37"/>
      <c r="S8" s="36"/>
      <c r="T8" s="37"/>
    </row>
    <row r="9" spans="1:22" x14ac:dyDescent="0.3">
      <c r="B9" s="5"/>
      <c r="E9" s="5"/>
      <c r="F9" s="6"/>
      <c r="H9" s="40"/>
      <c r="I9" s="40"/>
      <c r="J9" s="40"/>
      <c r="K9" s="6"/>
      <c r="L9" s="6"/>
      <c r="M9" s="6"/>
      <c r="N9" s="37"/>
      <c r="O9" s="36"/>
      <c r="P9" s="37"/>
      <c r="Q9" s="36"/>
      <c r="R9" s="37"/>
      <c r="S9" s="36"/>
      <c r="T9" s="37"/>
    </row>
    <row r="10" spans="1:22" x14ac:dyDescent="0.3">
      <c r="B10" s="41"/>
      <c r="F10" s="9"/>
      <c r="G10" s="9"/>
      <c r="N10" s="4"/>
      <c r="P10" s="4"/>
      <c r="R10" s="4"/>
      <c r="T10" s="4"/>
      <c r="U10" s="9"/>
    </row>
    <row r="11" spans="1:22" ht="15.6" x14ac:dyDescent="0.3">
      <c r="B11" s="42"/>
      <c r="D11" s="29" t="s">
        <v>37</v>
      </c>
      <c r="E11" s="24"/>
      <c r="F11" s="24"/>
      <c r="G11" s="25"/>
      <c r="H11" s="25"/>
      <c r="I11" s="25"/>
      <c r="J11" s="25"/>
      <c r="K11" s="108">
        <f>SUM(M5:M10)</f>
        <v>5849.2614382354295</v>
      </c>
      <c r="L11" s="108"/>
      <c r="N11" s="45" t="s">
        <v>38</v>
      </c>
      <c r="O11" s="46"/>
      <c r="P11" s="47"/>
      <c r="Q11" s="47"/>
      <c r="R11" s="114">
        <f>+K21+K23+K25</f>
        <v>7620.29823880402</v>
      </c>
      <c r="S11" s="114"/>
      <c r="T11" s="114"/>
      <c r="U11" s="48"/>
    </row>
    <row r="12" spans="1:22" ht="15.6" x14ac:dyDescent="0.3">
      <c r="B12" s="58"/>
      <c r="H12" s="12"/>
      <c r="I12" s="12"/>
      <c r="J12" s="12"/>
      <c r="L12" s="13"/>
      <c r="N12" s="49"/>
      <c r="O12" s="50"/>
      <c r="P12" s="51"/>
      <c r="Q12" s="51"/>
      <c r="R12" s="52"/>
      <c r="S12" s="52"/>
      <c r="T12" s="52"/>
      <c r="U12" s="53"/>
    </row>
    <row r="13" spans="1:22" ht="15.6" x14ac:dyDescent="0.3">
      <c r="D13" s="30" t="s">
        <v>39</v>
      </c>
      <c r="E13" s="26"/>
      <c r="F13" s="27" t="s">
        <v>24</v>
      </c>
      <c r="G13" s="26"/>
      <c r="H13" s="26"/>
      <c r="I13" s="26"/>
      <c r="J13" s="26"/>
      <c r="K13" s="108">
        <f>SUM(H14:H19)</f>
        <v>608.61842515780791</v>
      </c>
      <c r="L13" s="108"/>
      <c r="N13" s="49" t="s">
        <v>40</v>
      </c>
      <c r="O13" s="51"/>
      <c r="P13" s="51"/>
      <c r="Q13" s="65">
        <v>0.21</v>
      </c>
      <c r="R13" s="109">
        <f>(R11*Q13)</f>
        <v>1600.2626301488442</v>
      </c>
      <c r="S13" s="110">
        <f>+R11*(1+Q13)</f>
        <v>9220.5608689528635</v>
      </c>
      <c r="T13" s="110"/>
      <c r="U13" s="53"/>
    </row>
    <row r="14" spans="1:22" ht="15" thickBot="1" x14ac:dyDescent="0.35">
      <c r="D14" s="15" t="s">
        <v>41</v>
      </c>
      <c r="E14" s="15"/>
      <c r="F14" s="20">
        <v>0.03</v>
      </c>
      <c r="G14" s="14">
        <f>+K11*F16</f>
        <v>116.98522876470859</v>
      </c>
      <c r="H14" s="19">
        <f>F14*$K$11</f>
        <v>175.47784314706288</v>
      </c>
      <c r="I14" s="81"/>
      <c r="J14" s="81"/>
      <c r="K14" s="12"/>
      <c r="N14" s="49"/>
      <c r="O14" s="51"/>
      <c r="P14" s="51"/>
      <c r="Q14" s="51"/>
      <c r="R14" s="51"/>
      <c r="S14" s="51"/>
      <c r="T14" s="51"/>
      <c r="U14" s="53"/>
    </row>
    <row r="15" spans="1:22" ht="15.6" thickBot="1" x14ac:dyDescent="0.35">
      <c r="D15" s="15" t="s">
        <v>42</v>
      </c>
      <c r="E15" s="15"/>
      <c r="F15" s="21">
        <v>0.02</v>
      </c>
      <c r="G15" s="14">
        <v>450</v>
      </c>
      <c r="H15" s="19">
        <f>F15*$K$11</f>
        <v>116.98522876470859</v>
      </c>
      <c r="I15" s="81"/>
      <c r="J15" s="81"/>
      <c r="K15" s="12"/>
      <c r="N15" s="54" t="s">
        <v>43</v>
      </c>
      <c r="O15" s="51"/>
      <c r="P15" s="51"/>
      <c r="Q15" s="51"/>
      <c r="R15" s="111">
        <f>+R13+R11</f>
        <v>9220.5608689528635</v>
      </c>
      <c r="S15" s="112"/>
      <c r="T15" s="113"/>
      <c r="U15" s="53"/>
    </row>
    <row r="16" spans="1:22" ht="15.6" x14ac:dyDescent="0.3">
      <c r="D16" s="15" t="s">
        <v>44</v>
      </c>
      <c r="E16" s="15"/>
      <c r="F16" s="20">
        <v>0.02</v>
      </c>
      <c r="G16" s="14">
        <v>445.59</v>
      </c>
      <c r="H16" s="19">
        <f>F16*$K$11</f>
        <v>116.98522876470859</v>
      </c>
      <c r="I16" s="81"/>
      <c r="J16" s="81"/>
      <c r="K16" s="12"/>
      <c r="N16" s="49"/>
      <c r="O16" s="50"/>
      <c r="P16" s="51"/>
      <c r="Q16" s="51"/>
      <c r="R16" s="52"/>
      <c r="S16" s="52"/>
      <c r="T16" s="52"/>
      <c r="U16" s="53"/>
    </row>
    <row r="17" spans="3:21" ht="15.6" x14ac:dyDescent="0.3">
      <c r="D17" s="15" t="s">
        <v>45</v>
      </c>
      <c r="E17" s="15"/>
      <c r="F17" s="20"/>
      <c r="G17" s="14">
        <v>445.59</v>
      </c>
      <c r="H17" s="19">
        <f>TOTAL!H19*SUM(B5:B9)/SUM(DADES!B4:B10)</f>
        <v>199.1701244813278</v>
      </c>
      <c r="I17" s="81"/>
      <c r="J17" s="81"/>
      <c r="L17" s="41"/>
      <c r="N17" s="54"/>
      <c r="O17" s="50"/>
      <c r="P17" s="51"/>
      <c r="Q17" s="51"/>
      <c r="R17" s="52"/>
      <c r="S17" s="52"/>
      <c r="T17" s="75"/>
      <c r="U17" s="53"/>
    </row>
    <row r="18" spans="3:21" x14ac:dyDescent="0.3">
      <c r="D18" s="15" t="s">
        <v>46</v>
      </c>
      <c r="E18" s="15"/>
      <c r="F18" s="18"/>
      <c r="G18" s="14"/>
      <c r="H18" s="19"/>
      <c r="I18" s="81"/>
      <c r="J18" s="81"/>
      <c r="N18" s="55"/>
      <c r="O18" s="56"/>
      <c r="P18" s="56"/>
      <c r="Q18" s="56"/>
      <c r="R18" s="56"/>
      <c r="S18" s="56"/>
      <c r="T18" s="56"/>
      <c r="U18" s="57"/>
    </row>
    <row r="19" spans="3:21" x14ac:dyDescent="0.3">
      <c r="D19" s="15" t="s">
        <v>47</v>
      </c>
      <c r="E19" s="15"/>
      <c r="F19" s="16"/>
      <c r="G19" s="15"/>
      <c r="H19" s="17"/>
      <c r="I19" s="4"/>
      <c r="J19" s="4"/>
    </row>
    <row r="20" spans="3:21" ht="17.399999999999999" x14ac:dyDescent="0.3">
      <c r="N20" s="66" t="s">
        <v>48</v>
      </c>
      <c r="O20" s="60"/>
      <c r="P20" s="60"/>
      <c r="Q20" s="60"/>
      <c r="R20" s="60"/>
      <c r="S20" s="60"/>
      <c r="T20" s="69">
        <f>((K21/SUM(B5:B9))*(1+H23+H25))</f>
        <v>15.875621330841712</v>
      </c>
      <c r="U20" s="61"/>
    </row>
    <row r="21" spans="3:21" ht="15" x14ac:dyDescent="0.3">
      <c r="C21" s="23"/>
      <c r="D21" s="28" t="s">
        <v>49</v>
      </c>
      <c r="E21" s="28"/>
      <c r="F21" s="28"/>
      <c r="G21" s="28"/>
      <c r="H21" s="28"/>
      <c r="I21" s="28"/>
      <c r="J21" s="28"/>
      <c r="K21" s="108">
        <f>+K11+K13</f>
        <v>6457.8798633932374</v>
      </c>
      <c r="L21" s="108"/>
      <c r="M21" s="12"/>
      <c r="N21" s="68"/>
      <c r="R21" s="67"/>
    </row>
    <row r="22" spans="3:21" x14ac:dyDescent="0.3">
      <c r="T22" s="12"/>
    </row>
    <row r="23" spans="3:21" ht="15" x14ac:dyDescent="0.3">
      <c r="D23" s="29" t="s">
        <v>50</v>
      </c>
      <c r="E23" s="24"/>
      <c r="F23" s="25"/>
      <c r="G23" s="25"/>
      <c r="H23" s="64">
        <v>0.1</v>
      </c>
      <c r="I23" s="82"/>
      <c r="J23" s="82"/>
      <c r="K23" s="107">
        <f>K21*H23</f>
        <v>645.78798633932377</v>
      </c>
      <c r="L23" s="107"/>
      <c r="T23" s="12"/>
    </row>
    <row r="25" spans="3:21" ht="15" x14ac:dyDescent="0.3">
      <c r="D25" s="29" t="s">
        <v>51</v>
      </c>
      <c r="E25" s="24"/>
      <c r="F25" s="25"/>
      <c r="G25" s="25"/>
      <c r="H25" s="64">
        <v>0.08</v>
      </c>
      <c r="I25" s="82"/>
      <c r="J25" s="82"/>
      <c r="K25" s="107">
        <f>K21*H25</f>
        <v>516.63038907145904</v>
      </c>
      <c r="L25" s="107"/>
    </row>
    <row r="26" spans="3:21" x14ac:dyDescent="0.3">
      <c r="H26" s="8"/>
      <c r="I26" s="8"/>
      <c r="J26" s="8"/>
      <c r="K26" s="8"/>
      <c r="L26" s="8"/>
    </row>
    <row r="27" spans="3:21" x14ac:dyDescent="0.3">
      <c r="M27" s="12"/>
    </row>
    <row r="28" spans="3:21" x14ac:dyDescent="0.3">
      <c r="M28" s="41"/>
    </row>
    <row r="29" spans="3:21" x14ac:dyDescent="0.3">
      <c r="M29" s="12"/>
    </row>
    <row r="30" spans="3:21" x14ac:dyDescent="0.3">
      <c r="F30" s="12"/>
      <c r="H30" s="12"/>
      <c r="I30" s="12"/>
      <c r="J30" s="12"/>
      <c r="K30" s="12"/>
      <c r="L30" s="12"/>
      <c r="M30" s="12"/>
    </row>
    <row r="31" spans="3:21" x14ac:dyDescent="0.3">
      <c r="F31" s="12"/>
      <c r="H31" s="12"/>
      <c r="I31" s="12"/>
      <c r="J31" s="12"/>
      <c r="K31" s="12"/>
      <c r="L31" s="12"/>
      <c r="M31" s="12"/>
      <c r="N31" s="80"/>
    </row>
    <row r="32" spans="3:21" x14ac:dyDescent="0.3">
      <c r="F32" s="12"/>
      <c r="H32" s="12"/>
      <c r="I32" s="12"/>
      <c r="J32" s="12"/>
      <c r="K32" s="12"/>
      <c r="L32" s="12"/>
      <c r="M32" s="12"/>
    </row>
    <row r="33" spans="6:13" x14ac:dyDescent="0.3">
      <c r="F33" s="12"/>
      <c r="H33" s="12"/>
      <c r="I33" s="12"/>
      <c r="J33" s="12"/>
      <c r="K33" s="12"/>
      <c r="L33" s="12"/>
      <c r="M33" s="12"/>
    </row>
    <row r="39" spans="6:13" x14ac:dyDescent="0.3">
      <c r="H39" s="41"/>
      <c r="I39" s="41"/>
      <c r="J39" s="41"/>
    </row>
  </sheetData>
  <mergeCells count="18">
    <mergeCell ref="K25:L25"/>
    <mergeCell ref="K11:L11"/>
    <mergeCell ref="R11:T11"/>
    <mergeCell ref="K13:L13"/>
    <mergeCell ref="R13:T13"/>
    <mergeCell ref="R15:T15"/>
    <mergeCell ref="K21:L21"/>
    <mergeCell ref="K23:L23"/>
    <mergeCell ref="E2:F2"/>
    <mergeCell ref="H2:M2"/>
    <mergeCell ref="A3:A4"/>
    <mergeCell ref="B3:B4"/>
    <mergeCell ref="D3:D4"/>
    <mergeCell ref="E3:E4"/>
    <mergeCell ref="F3:F4"/>
    <mergeCell ref="K3:K4"/>
    <mergeCell ref="M3:M4"/>
    <mergeCell ref="H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9"/>
  <sheetViews>
    <sheetView showGridLines="0" topLeftCell="A13" workbookViewId="0">
      <selection activeCell="M23" sqref="M23"/>
    </sheetView>
  </sheetViews>
  <sheetFormatPr defaultColWidth="11.44140625" defaultRowHeight="14.4" x14ac:dyDescent="0.3"/>
  <cols>
    <col min="1" max="1" width="38.6640625" style="1" customWidth="1"/>
    <col min="2" max="2" width="13" style="1" customWidth="1"/>
    <col min="3" max="3" width="1.6640625" style="1" customWidth="1"/>
    <col min="4" max="4" width="31.6640625" style="1" customWidth="1"/>
    <col min="5" max="5" width="10.6640625" style="1" customWidth="1"/>
    <col min="6" max="6" width="15.6640625" style="1" customWidth="1"/>
    <col min="7" max="7" width="10.6640625" style="1" customWidth="1"/>
    <col min="8" max="14" width="15.6640625" style="1" customWidth="1"/>
    <col min="15" max="15" width="13.109375" style="1" bestFit="1" customWidth="1"/>
    <col min="16" max="16" width="15.6640625" style="1" customWidth="1"/>
    <col min="17" max="17" width="6.6640625" style="1" customWidth="1"/>
    <col min="18" max="18" width="15.6640625" style="1" customWidth="1"/>
    <col min="19" max="19" width="6.6640625" style="1" customWidth="1"/>
    <col min="20" max="20" width="25.6640625" style="1" customWidth="1"/>
    <col min="21" max="21" width="1.6640625" style="1" customWidth="1"/>
    <col min="22" max="22" width="15.6640625" style="1" customWidth="1"/>
    <col min="23" max="16384" width="11.44140625" style="1"/>
  </cols>
  <sheetData>
    <row r="2" spans="1:22" ht="28.8" x14ac:dyDescent="0.3">
      <c r="A2" s="2" t="s">
        <v>0</v>
      </c>
      <c r="B2" s="22" t="s">
        <v>1</v>
      </c>
      <c r="D2" s="2" t="s">
        <v>26</v>
      </c>
      <c r="E2" s="105" t="s">
        <v>27</v>
      </c>
      <c r="F2" s="106"/>
      <c r="H2" s="105" t="s">
        <v>28</v>
      </c>
      <c r="I2" s="119"/>
      <c r="J2" s="119"/>
      <c r="K2" s="119"/>
      <c r="L2" s="119"/>
      <c r="M2" s="106"/>
      <c r="N2" s="38"/>
      <c r="O2" s="38"/>
      <c r="P2" s="38"/>
      <c r="Q2" s="38"/>
      <c r="R2" s="38"/>
      <c r="S2" s="38"/>
      <c r="T2" s="38"/>
      <c r="V2" s="10"/>
    </row>
    <row r="3" spans="1:22" ht="28.5" customHeight="1" x14ac:dyDescent="0.3">
      <c r="A3" s="120" t="s">
        <v>29</v>
      </c>
      <c r="B3" s="115" t="s">
        <v>5</v>
      </c>
      <c r="C3" s="3"/>
      <c r="D3" s="120" t="s">
        <v>30</v>
      </c>
      <c r="E3" s="123" t="s">
        <v>31</v>
      </c>
      <c r="F3" s="115" t="s">
        <v>32</v>
      </c>
      <c r="H3" s="115" t="s">
        <v>33</v>
      </c>
      <c r="I3" s="115"/>
      <c r="J3" s="115"/>
      <c r="K3" s="115" t="s">
        <v>34</v>
      </c>
      <c r="L3" s="10" t="s">
        <v>35</v>
      </c>
      <c r="M3" s="117" t="s">
        <v>36</v>
      </c>
      <c r="N3" s="39"/>
      <c r="O3" s="39"/>
      <c r="P3" s="39"/>
      <c r="Q3" s="39"/>
      <c r="R3" s="39"/>
      <c r="S3" s="39"/>
      <c r="T3" s="39"/>
    </row>
    <row r="4" spans="1:22" ht="13.5" customHeight="1" x14ac:dyDescent="0.3">
      <c r="A4" s="121"/>
      <c r="B4" s="122"/>
      <c r="C4" s="3"/>
      <c r="D4" s="121"/>
      <c r="E4" s="124"/>
      <c r="F4" s="122"/>
      <c r="H4" s="79">
        <v>2022</v>
      </c>
      <c r="I4" s="79">
        <v>2023</v>
      </c>
      <c r="J4" s="79">
        <v>2024</v>
      </c>
      <c r="K4" s="116"/>
      <c r="L4" s="84">
        <f>+TOTAL!L4</f>
        <v>0.33</v>
      </c>
      <c r="M4" s="118"/>
      <c r="N4" s="39"/>
      <c r="O4" s="39"/>
      <c r="P4" s="39"/>
      <c r="Q4" s="39"/>
      <c r="R4" s="39"/>
      <c r="S4" s="39"/>
      <c r="T4" s="39"/>
    </row>
    <row r="5" spans="1:22" x14ac:dyDescent="0.3">
      <c r="A5" s="1" t="str">
        <f>+DADES!A10</f>
        <v>Entrada dades Salut Laboral -Atenció domiciliària</v>
      </c>
      <c r="B5" s="5">
        <f>+DADES!B10</f>
        <v>254</v>
      </c>
      <c r="D5" s="1" t="str">
        <f>+DADES!G10</f>
        <v>Grup professional 6 Nivell 3</v>
      </c>
      <c r="E5" s="5">
        <v>1764</v>
      </c>
      <c r="F5" s="6">
        <v>14792.31</v>
      </c>
      <c r="H5" s="40">
        <v>0.02</v>
      </c>
      <c r="I5" s="40">
        <v>0.04</v>
      </c>
      <c r="J5" s="40">
        <v>0.03</v>
      </c>
      <c r="K5" s="6">
        <f>+(F5*B5/E5)*(1+H5)*(1+I5)*(1+J5)</f>
        <v>2327.2437426563265</v>
      </c>
      <c r="L5" s="6">
        <f>+K5*$L$4</f>
        <v>767.9904350765878</v>
      </c>
      <c r="M5" s="6">
        <f>K5+L5</f>
        <v>3095.2341777329143</v>
      </c>
      <c r="N5" s="37"/>
      <c r="O5" s="72"/>
      <c r="P5" s="37"/>
      <c r="Q5" s="36"/>
      <c r="R5" s="37"/>
      <c r="S5" s="36"/>
      <c r="T5" s="37"/>
    </row>
    <row r="6" spans="1:22" x14ac:dyDescent="0.3">
      <c r="A6" s="7"/>
      <c r="B6" s="11"/>
      <c r="D6" s="7"/>
      <c r="E6" s="11"/>
      <c r="F6" s="63"/>
      <c r="H6" s="62"/>
      <c r="I6" s="62"/>
      <c r="J6" s="62"/>
      <c r="K6" s="63"/>
      <c r="L6" s="63"/>
      <c r="M6" s="63"/>
      <c r="N6" s="37"/>
      <c r="O6" s="36"/>
      <c r="P6" s="37"/>
      <c r="Q6" s="36"/>
      <c r="R6" s="37"/>
      <c r="S6" s="36"/>
      <c r="T6" s="37"/>
    </row>
    <row r="7" spans="1:22" x14ac:dyDescent="0.3">
      <c r="B7" s="5"/>
      <c r="E7" s="5"/>
      <c r="F7" s="6"/>
      <c r="H7" s="40"/>
      <c r="I7" s="40"/>
      <c r="J7" s="40"/>
      <c r="K7" s="6"/>
      <c r="L7" s="6"/>
      <c r="M7" s="6"/>
      <c r="N7" s="37"/>
      <c r="O7" s="36"/>
      <c r="P7" s="37"/>
      <c r="Q7" s="36"/>
      <c r="R7" s="37"/>
      <c r="S7" s="36"/>
      <c r="T7" s="37"/>
    </row>
    <row r="8" spans="1:22" x14ac:dyDescent="0.3">
      <c r="A8" s="7"/>
      <c r="B8" s="11"/>
      <c r="D8" s="7"/>
      <c r="E8" s="11"/>
      <c r="F8" s="63"/>
      <c r="H8" s="62"/>
      <c r="I8" s="62"/>
      <c r="J8" s="62"/>
      <c r="K8" s="63"/>
      <c r="L8" s="63"/>
      <c r="M8" s="63"/>
      <c r="N8" s="37"/>
      <c r="O8" s="36"/>
      <c r="P8" s="37"/>
      <c r="Q8" s="36"/>
      <c r="R8" s="37"/>
      <c r="S8" s="36"/>
      <c r="T8" s="37"/>
    </row>
    <row r="9" spans="1:22" x14ac:dyDescent="0.3">
      <c r="N9" s="37"/>
      <c r="O9" s="36"/>
      <c r="P9" s="37"/>
      <c r="Q9" s="36"/>
      <c r="R9" s="37"/>
      <c r="S9" s="36"/>
      <c r="T9" s="37"/>
    </row>
    <row r="10" spans="1:22" x14ac:dyDescent="0.3">
      <c r="B10" s="41"/>
      <c r="F10" s="9"/>
      <c r="G10" s="9"/>
      <c r="N10" s="4"/>
      <c r="P10" s="4"/>
      <c r="R10" s="4"/>
      <c r="T10" s="4"/>
      <c r="U10" s="9"/>
    </row>
    <row r="11" spans="1:22" ht="15.6" x14ac:dyDescent="0.3">
      <c r="B11" s="42"/>
      <c r="D11" s="29" t="s">
        <v>37</v>
      </c>
      <c r="E11" s="24"/>
      <c r="F11" s="24"/>
      <c r="G11" s="25"/>
      <c r="H11" s="25"/>
      <c r="I11" s="25"/>
      <c r="J11" s="25"/>
      <c r="K11" s="108">
        <f>SUM(M5:M10)</f>
        <v>3095.2341777329143</v>
      </c>
      <c r="L11" s="108"/>
      <c r="N11" s="45" t="s">
        <v>38</v>
      </c>
      <c r="O11" s="46"/>
      <c r="P11" s="47"/>
      <c r="Q11" s="47"/>
      <c r="R11" s="114">
        <f>+K21+K23+K25</f>
        <v>4032.4078180337933</v>
      </c>
      <c r="S11" s="114"/>
      <c r="T11" s="114"/>
      <c r="U11" s="48"/>
    </row>
    <row r="12" spans="1:22" ht="15.6" x14ac:dyDescent="0.3">
      <c r="B12" s="58"/>
      <c r="H12" s="12"/>
      <c r="I12" s="12"/>
      <c r="J12" s="12"/>
      <c r="L12" s="13"/>
      <c r="N12" s="49"/>
      <c r="O12" s="50"/>
      <c r="P12" s="51"/>
      <c r="Q12" s="51"/>
      <c r="R12" s="52"/>
      <c r="S12" s="52"/>
      <c r="T12" s="52"/>
      <c r="U12" s="53"/>
    </row>
    <row r="13" spans="1:22" ht="15.6" x14ac:dyDescent="0.3">
      <c r="D13" s="30" t="s">
        <v>39</v>
      </c>
      <c r="E13" s="26"/>
      <c r="F13" s="27" t="s">
        <v>24</v>
      </c>
      <c r="G13" s="26"/>
      <c r="H13" s="26"/>
      <c r="I13" s="26"/>
      <c r="J13" s="26"/>
      <c r="K13" s="108">
        <f>SUM(H14:H19)</f>
        <v>322.06058331267332</v>
      </c>
      <c r="L13" s="108"/>
      <c r="N13" s="49" t="s">
        <v>40</v>
      </c>
      <c r="O13" s="51"/>
      <c r="P13" s="51"/>
      <c r="Q13" s="65">
        <v>0.21</v>
      </c>
      <c r="R13" s="109">
        <f>(R11*Q13)</f>
        <v>846.80564178709653</v>
      </c>
      <c r="S13" s="110">
        <f>+R11*(1+Q13)</f>
        <v>4879.2134598208895</v>
      </c>
      <c r="T13" s="110"/>
      <c r="U13" s="53"/>
    </row>
    <row r="14" spans="1:22" ht="15" thickBot="1" x14ac:dyDescent="0.35">
      <c r="D14" s="15" t="s">
        <v>41</v>
      </c>
      <c r="E14" s="15"/>
      <c r="F14" s="20">
        <v>0.03</v>
      </c>
      <c r="G14" s="14">
        <f>+K11*F16</f>
        <v>61.904683554658284</v>
      </c>
      <c r="H14" s="19">
        <f>F14*$K$11</f>
        <v>92.85702533198743</v>
      </c>
      <c r="I14" s="81"/>
      <c r="J14" s="81"/>
      <c r="K14" s="12"/>
      <c r="N14" s="49"/>
      <c r="O14" s="51"/>
      <c r="P14" s="51"/>
      <c r="Q14" s="51"/>
      <c r="R14" s="51"/>
      <c r="S14" s="51"/>
      <c r="T14" s="51"/>
      <c r="U14" s="53"/>
    </row>
    <row r="15" spans="1:22" ht="15.6" thickBot="1" x14ac:dyDescent="0.35">
      <c r="D15" s="15" t="s">
        <v>42</v>
      </c>
      <c r="E15" s="15"/>
      <c r="F15" s="21">
        <v>0.02</v>
      </c>
      <c r="G15" s="14">
        <v>450</v>
      </c>
      <c r="H15" s="19">
        <f>F15*$K$11</f>
        <v>61.904683554658284</v>
      </c>
      <c r="I15" s="81"/>
      <c r="J15" s="81"/>
      <c r="K15" s="12"/>
      <c r="N15" s="54" t="s">
        <v>43</v>
      </c>
      <c r="O15" s="51"/>
      <c r="P15" s="51"/>
      <c r="Q15" s="51"/>
      <c r="R15" s="111">
        <f>+R13+R11</f>
        <v>4879.2134598208895</v>
      </c>
      <c r="S15" s="112"/>
      <c r="T15" s="113"/>
      <c r="U15" s="53"/>
    </row>
    <row r="16" spans="1:22" ht="15.6" x14ac:dyDescent="0.3">
      <c r="D16" s="15" t="s">
        <v>44</v>
      </c>
      <c r="E16" s="15"/>
      <c r="F16" s="20">
        <v>0.02</v>
      </c>
      <c r="G16" s="14">
        <v>445.59</v>
      </c>
      <c r="H16" s="19">
        <f>F16*$K$11</f>
        <v>61.904683554658284</v>
      </c>
      <c r="I16" s="81"/>
      <c r="J16" s="81"/>
      <c r="K16" s="12"/>
      <c r="N16" s="49"/>
      <c r="O16" s="50"/>
      <c r="P16" s="51"/>
      <c r="Q16" s="51"/>
      <c r="R16" s="52"/>
      <c r="S16" s="52"/>
      <c r="T16" s="52"/>
      <c r="U16" s="53"/>
    </row>
    <row r="17" spans="3:21" ht="15.6" x14ac:dyDescent="0.3">
      <c r="D17" s="15" t="s">
        <v>45</v>
      </c>
      <c r="E17" s="15"/>
      <c r="F17" s="20"/>
      <c r="G17" s="14">
        <v>445.59</v>
      </c>
      <c r="H17" s="19">
        <f>TOTAL!H19*SUM(B5:B8)/SUM(DADES!B4:B10)</f>
        <v>105.39419087136929</v>
      </c>
      <c r="I17" s="81"/>
      <c r="J17" s="81"/>
      <c r="L17" s="41"/>
      <c r="N17" s="54"/>
      <c r="O17" s="50"/>
      <c r="P17" s="51"/>
      <c r="Q17" s="51"/>
      <c r="R17" s="52"/>
      <c r="S17" s="52"/>
      <c r="T17" s="75"/>
      <c r="U17" s="53"/>
    </row>
    <row r="18" spans="3:21" x14ac:dyDescent="0.3">
      <c r="D18" s="15" t="s">
        <v>46</v>
      </c>
      <c r="E18" s="15"/>
      <c r="F18" s="18"/>
      <c r="G18" s="14"/>
      <c r="H18" s="19"/>
      <c r="I18" s="81"/>
      <c r="J18" s="81"/>
      <c r="N18" s="55"/>
      <c r="O18" s="56"/>
      <c r="P18" s="56"/>
      <c r="Q18" s="56"/>
      <c r="R18" s="56"/>
      <c r="S18" s="56"/>
      <c r="T18" s="56"/>
      <c r="U18" s="57"/>
    </row>
    <row r="19" spans="3:21" x14ac:dyDescent="0.3">
      <c r="D19" s="15" t="s">
        <v>47</v>
      </c>
      <c r="E19" s="15"/>
      <c r="F19" s="16"/>
      <c r="G19" s="15"/>
      <c r="H19" s="17"/>
      <c r="I19" s="4"/>
      <c r="J19" s="4"/>
    </row>
    <row r="20" spans="3:21" ht="17.399999999999999" x14ac:dyDescent="0.3">
      <c r="N20" s="66" t="s">
        <v>48</v>
      </c>
      <c r="O20" s="60"/>
      <c r="P20" s="60"/>
      <c r="Q20" s="60"/>
      <c r="R20" s="60"/>
      <c r="S20" s="60"/>
      <c r="T20" s="69">
        <f>((K21/SUM(B5:B8))*(1+H23+H25))</f>
        <v>15.875621330841708</v>
      </c>
      <c r="U20" s="61"/>
    </row>
    <row r="21" spans="3:21" ht="15" x14ac:dyDescent="0.3">
      <c r="C21" s="23"/>
      <c r="D21" s="28" t="s">
        <v>49</v>
      </c>
      <c r="E21" s="28"/>
      <c r="F21" s="28"/>
      <c r="G21" s="28"/>
      <c r="H21" s="28"/>
      <c r="I21" s="28"/>
      <c r="J21" s="28"/>
      <c r="K21" s="108">
        <f>+K11+K13</f>
        <v>3417.2947610455876</v>
      </c>
      <c r="L21" s="108"/>
      <c r="M21" s="12"/>
      <c r="N21" s="68"/>
      <c r="R21" s="67"/>
    </row>
    <row r="22" spans="3:21" x14ac:dyDescent="0.3">
      <c r="T22" s="12"/>
    </row>
    <row r="23" spans="3:21" ht="15" x14ac:dyDescent="0.3">
      <c r="D23" s="29" t="s">
        <v>50</v>
      </c>
      <c r="E23" s="24"/>
      <c r="F23" s="25"/>
      <c r="G23" s="25"/>
      <c r="H23" s="64">
        <v>0.1</v>
      </c>
      <c r="I23" s="82"/>
      <c r="J23" s="82"/>
      <c r="K23" s="107">
        <f>K21*H23</f>
        <v>341.72947610455878</v>
      </c>
      <c r="L23" s="107"/>
      <c r="T23" s="12"/>
    </row>
    <row r="25" spans="3:21" ht="15" x14ac:dyDescent="0.3">
      <c r="D25" s="29" t="s">
        <v>51</v>
      </c>
      <c r="E25" s="24"/>
      <c r="F25" s="25"/>
      <c r="G25" s="25"/>
      <c r="H25" s="64">
        <v>0.08</v>
      </c>
      <c r="I25" s="82"/>
      <c r="J25" s="82"/>
      <c r="K25" s="107">
        <f>K21*H25</f>
        <v>273.38358088364703</v>
      </c>
      <c r="L25" s="107"/>
    </row>
    <row r="26" spans="3:21" x14ac:dyDescent="0.3">
      <c r="H26" s="8"/>
      <c r="I26" s="8"/>
      <c r="J26" s="8"/>
      <c r="K26" s="8"/>
      <c r="L26" s="8"/>
      <c r="M26" s="12"/>
    </row>
    <row r="27" spans="3:21" x14ac:dyDescent="0.3">
      <c r="M27" s="12"/>
    </row>
    <row r="28" spans="3:21" x14ac:dyDescent="0.3">
      <c r="M28" s="41"/>
    </row>
    <row r="29" spans="3:21" x14ac:dyDescent="0.3">
      <c r="M29" s="12"/>
    </row>
    <row r="30" spans="3:21" x14ac:dyDescent="0.3">
      <c r="F30" s="12"/>
      <c r="H30" s="12"/>
      <c r="I30" s="12"/>
      <c r="J30" s="12"/>
      <c r="K30" s="12"/>
      <c r="L30" s="12"/>
      <c r="M30" s="12"/>
    </row>
    <row r="31" spans="3:21" x14ac:dyDescent="0.3">
      <c r="F31" s="12"/>
      <c r="H31" s="12"/>
      <c r="I31" s="12"/>
      <c r="J31" s="12"/>
      <c r="K31" s="12"/>
      <c r="L31" s="12"/>
      <c r="M31" s="12"/>
      <c r="N31" s="80"/>
    </row>
    <row r="32" spans="3:21" x14ac:dyDescent="0.3">
      <c r="F32" s="12"/>
      <c r="H32" s="12"/>
      <c r="I32" s="12"/>
      <c r="J32" s="12"/>
      <c r="K32" s="12"/>
      <c r="L32" s="12"/>
      <c r="M32" s="12"/>
    </row>
    <row r="33" spans="6:13" x14ac:dyDescent="0.3">
      <c r="F33" s="12"/>
      <c r="H33" s="12"/>
      <c r="I33" s="12"/>
      <c r="J33" s="12"/>
      <c r="K33" s="12"/>
      <c r="L33" s="12"/>
      <c r="M33" s="12"/>
    </row>
    <row r="39" spans="6:13" x14ac:dyDescent="0.3">
      <c r="H39" s="41"/>
      <c r="I39" s="41"/>
      <c r="J39" s="41"/>
    </row>
  </sheetData>
  <mergeCells count="18">
    <mergeCell ref="R11:T11"/>
    <mergeCell ref="K13:L13"/>
    <mergeCell ref="R13:T13"/>
    <mergeCell ref="R15:T15"/>
    <mergeCell ref="K21:L21"/>
    <mergeCell ref="K25:L25"/>
    <mergeCell ref="E2:F2"/>
    <mergeCell ref="H2:M2"/>
    <mergeCell ref="A3:A4"/>
    <mergeCell ref="B3:B4"/>
    <mergeCell ref="D3:D4"/>
    <mergeCell ref="E3:E4"/>
    <mergeCell ref="F3:F4"/>
    <mergeCell ref="K3:K4"/>
    <mergeCell ref="M3:M4"/>
    <mergeCell ref="H3:J3"/>
    <mergeCell ref="K11:L11"/>
    <mergeCell ref="K23:L2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9"/>
  <sheetViews>
    <sheetView showGridLines="0" topLeftCell="A11" workbookViewId="0">
      <selection activeCell="A10" sqref="A10"/>
    </sheetView>
  </sheetViews>
  <sheetFormatPr defaultColWidth="11.44140625" defaultRowHeight="14.4" x14ac:dyDescent="0.3"/>
  <cols>
    <col min="1" max="1" width="38.6640625" style="1" customWidth="1"/>
    <col min="2" max="2" width="13" style="1" customWidth="1"/>
    <col min="3" max="3" width="1.6640625" style="1" customWidth="1"/>
    <col min="4" max="4" width="31.6640625" style="1" customWidth="1"/>
    <col min="5" max="5" width="10.6640625" style="1" customWidth="1"/>
    <col min="6" max="6" width="15.6640625" style="1" customWidth="1"/>
    <col min="7" max="7" width="18.5546875" style="1" customWidth="1"/>
    <col min="8" max="14" width="15.6640625" style="1" customWidth="1"/>
    <col min="15" max="15" width="13.109375" style="1" bestFit="1" customWidth="1"/>
    <col min="16" max="16" width="15.6640625" style="1" customWidth="1"/>
    <col min="17" max="17" width="6.6640625" style="1" customWidth="1"/>
    <col min="18" max="18" width="15.6640625" style="1" customWidth="1"/>
    <col min="19" max="19" width="6.6640625" style="1" customWidth="1"/>
    <col min="20" max="20" width="25.6640625" style="1" customWidth="1"/>
    <col min="21" max="21" width="1.6640625" style="1" customWidth="1"/>
    <col min="22" max="22" width="15.6640625" style="1" customWidth="1"/>
    <col min="23" max="16384" width="11.44140625" style="1"/>
  </cols>
  <sheetData>
    <row r="2" spans="1:22" ht="28.8" x14ac:dyDescent="0.3">
      <c r="A2" s="2" t="s">
        <v>0</v>
      </c>
      <c r="B2" s="22" t="s">
        <v>1</v>
      </c>
      <c r="D2" s="2" t="s">
        <v>26</v>
      </c>
      <c r="E2" s="105" t="s">
        <v>27</v>
      </c>
      <c r="F2" s="106"/>
      <c r="H2" s="105" t="s">
        <v>28</v>
      </c>
      <c r="I2" s="119"/>
      <c r="J2" s="119"/>
      <c r="K2" s="119"/>
      <c r="L2" s="119"/>
      <c r="M2" s="106"/>
      <c r="N2" s="38"/>
      <c r="O2" s="38"/>
      <c r="P2" s="38"/>
      <c r="Q2" s="38"/>
      <c r="R2" s="38"/>
      <c r="S2" s="38"/>
      <c r="T2" s="38"/>
      <c r="V2" s="10"/>
    </row>
    <row r="3" spans="1:22" ht="28.5" customHeight="1" x14ac:dyDescent="0.3">
      <c r="A3" s="120" t="s">
        <v>29</v>
      </c>
      <c r="B3" s="115" t="s">
        <v>5</v>
      </c>
      <c r="C3" s="3"/>
      <c r="D3" s="120" t="s">
        <v>30</v>
      </c>
      <c r="E3" s="123" t="s">
        <v>31</v>
      </c>
      <c r="F3" s="115" t="s">
        <v>32</v>
      </c>
      <c r="H3" s="115" t="s">
        <v>33</v>
      </c>
      <c r="I3" s="115"/>
      <c r="J3" s="115"/>
      <c r="K3" s="115" t="s">
        <v>34</v>
      </c>
      <c r="L3" s="10" t="s">
        <v>35</v>
      </c>
      <c r="M3" s="117" t="s">
        <v>36</v>
      </c>
      <c r="N3" s="39"/>
      <c r="O3" s="39"/>
      <c r="P3" s="39"/>
      <c r="Q3" s="39"/>
      <c r="R3" s="39"/>
      <c r="S3" s="39"/>
      <c r="T3" s="39"/>
    </row>
    <row r="4" spans="1:22" ht="13.5" customHeight="1" x14ac:dyDescent="0.3">
      <c r="A4" s="121"/>
      <c r="B4" s="122"/>
      <c r="C4" s="3"/>
      <c r="D4" s="121"/>
      <c r="E4" s="124"/>
      <c r="F4" s="122"/>
      <c r="H4" s="79">
        <v>2022</v>
      </c>
      <c r="I4" s="79">
        <v>2023</v>
      </c>
      <c r="J4" s="79">
        <v>2024</v>
      </c>
      <c r="K4" s="116"/>
      <c r="L4" s="84">
        <f>+TOTAL!L4</f>
        <v>0.33</v>
      </c>
      <c r="M4" s="118"/>
      <c r="N4" s="39"/>
      <c r="O4" s="39"/>
      <c r="P4" s="39"/>
      <c r="Q4" s="39"/>
      <c r="R4" s="39"/>
      <c r="S4" s="39"/>
      <c r="T4" s="39"/>
    </row>
    <row r="5" spans="1:22" x14ac:dyDescent="0.3">
      <c r="A5" s="1" t="str">
        <f>+DADES!A7</f>
        <v>Entrada dades Salut laboral MRT + amiant</v>
      </c>
      <c r="B5" s="5">
        <f>+DADES!B7</f>
        <v>192</v>
      </c>
      <c r="D5" s="1" t="str">
        <f>+DADES!G7</f>
        <v>Grup professional 6 Nivell 3</v>
      </c>
      <c r="E5" s="5">
        <v>1764</v>
      </c>
      <c r="F5" s="6">
        <v>14792.31</v>
      </c>
      <c r="H5" s="40">
        <v>0.02</v>
      </c>
      <c r="I5" s="40">
        <v>0.04</v>
      </c>
      <c r="J5" s="40">
        <v>0.03</v>
      </c>
      <c r="K5" s="6">
        <f t="shared" ref="K5:K6" si="0">+(F5*B5/E5)*(1+H5)*(1+I5)*(1+J5)</f>
        <v>1759.176372401633</v>
      </c>
      <c r="L5" s="6">
        <f>+K5*$L$4</f>
        <v>580.52820289253896</v>
      </c>
      <c r="M5" s="6">
        <f t="shared" ref="M5:M6" si="1">K5+L5</f>
        <v>2339.7045752941722</v>
      </c>
      <c r="N5" s="37"/>
      <c r="O5" s="72"/>
      <c r="P5" s="37"/>
      <c r="Q5" s="36"/>
      <c r="R5" s="37"/>
      <c r="S5" s="36"/>
      <c r="T5" s="37"/>
    </row>
    <row r="6" spans="1:22" x14ac:dyDescent="0.3">
      <c r="A6" s="7" t="str">
        <f>+DADES!A8</f>
        <v>Revisió i correcció Salut laboral MRT + amiant</v>
      </c>
      <c r="B6" s="11">
        <f>+DADES!B8</f>
        <v>50</v>
      </c>
      <c r="D6" s="7" t="str">
        <f>+DADES!G8</f>
        <v>Grup professional 6 Nivell 3</v>
      </c>
      <c r="E6" s="11">
        <v>1764</v>
      </c>
      <c r="F6" s="63">
        <v>14792.31</v>
      </c>
      <c r="H6" s="62">
        <v>0.02</v>
      </c>
      <c r="I6" s="62">
        <v>0.04</v>
      </c>
      <c r="J6" s="62">
        <v>0.03</v>
      </c>
      <c r="K6" s="63">
        <f t="shared" si="0"/>
        <v>458.11884697959186</v>
      </c>
      <c r="L6" s="63">
        <f>+K6*$L$4</f>
        <v>151.17921950326533</v>
      </c>
      <c r="M6" s="63">
        <f t="shared" si="1"/>
        <v>609.29806648285717</v>
      </c>
      <c r="N6" s="37"/>
      <c r="O6" s="36"/>
      <c r="P6" s="37"/>
      <c r="Q6" s="36"/>
      <c r="R6" s="37"/>
      <c r="S6" s="36"/>
      <c r="T6" s="37"/>
    </row>
    <row r="7" spans="1:22" x14ac:dyDescent="0.3">
      <c r="A7" s="1" t="str">
        <f>+DADES!A9</f>
        <v>Digitalització Salut laboral MRT + amiant</v>
      </c>
      <c r="B7" s="5">
        <f>+DADES!B9</f>
        <v>480</v>
      </c>
      <c r="D7" s="1" t="str">
        <f>+DADES!G9</f>
        <v>Grup professional 6 Nivell 3</v>
      </c>
      <c r="E7" s="5">
        <v>1764</v>
      </c>
      <c r="F7" s="6">
        <v>14792.31</v>
      </c>
      <c r="H7" s="40">
        <v>0.02</v>
      </c>
      <c r="I7" s="40">
        <v>0.04</v>
      </c>
      <c r="J7" s="40">
        <v>0.03</v>
      </c>
      <c r="K7" s="6">
        <f>+(F7*B7/E7)*(1+H7)*(1+I7)*(1+J7)</f>
        <v>4397.9409310040819</v>
      </c>
      <c r="L7" s="6">
        <f>+K7*$L$4</f>
        <v>1451.3205072313472</v>
      </c>
      <c r="M7" s="6">
        <f>K7+L7</f>
        <v>5849.2614382354295</v>
      </c>
      <c r="N7" s="37"/>
      <c r="O7" s="36"/>
      <c r="P7" s="37"/>
      <c r="Q7" s="36"/>
      <c r="R7" s="37"/>
      <c r="S7" s="36"/>
      <c r="T7" s="37"/>
    </row>
    <row r="8" spans="1:22" x14ac:dyDescent="0.3">
      <c r="A8" s="7"/>
      <c r="B8" s="11"/>
      <c r="D8" s="7"/>
      <c r="E8" s="11"/>
      <c r="F8" s="63"/>
      <c r="H8" s="62"/>
      <c r="I8" s="62"/>
      <c r="J8" s="62"/>
      <c r="K8" s="63"/>
      <c r="L8" s="63"/>
      <c r="M8" s="63"/>
      <c r="N8" s="37"/>
      <c r="O8" s="36"/>
      <c r="P8" s="37"/>
      <c r="Q8" s="36"/>
      <c r="R8" s="37"/>
      <c r="S8" s="36"/>
      <c r="T8" s="37"/>
    </row>
    <row r="9" spans="1:22" x14ac:dyDescent="0.3">
      <c r="N9" s="37"/>
      <c r="O9" s="36"/>
      <c r="P9" s="37"/>
      <c r="Q9" s="36"/>
      <c r="R9" s="37"/>
      <c r="S9" s="36"/>
      <c r="T9" s="37"/>
    </row>
    <row r="10" spans="1:22" x14ac:dyDescent="0.3">
      <c r="B10" s="41"/>
      <c r="F10" s="9"/>
      <c r="G10" s="9"/>
      <c r="N10" s="4"/>
      <c r="P10" s="4"/>
      <c r="R10" s="4"/>
      <c r="T10" s="4"/>
      <c r="U10" s="9"/>
    </row>
    <row r="11" spans="1:22" ht="15.6" x14ac:dyDescent="0.3">
      <c r="B11" s="42"/>
      <c r="D11" s="29" t="s">
        <v>37</v>
      </c>
      <c r="E11" s="24"/>
      <c r="F11" s="24"/>
      <c r="G11" s="25"/>
      <c r="H11" s="25"/>
      <c r="I11" s="25"/>
      <c r="J11" s="25"/>
      <c r="K11" s="108">
        <f>SUM(M5:M10)</f>
        <v>8798.2640800124591</v>
      </c>
      <c r="L11" s="108"/>
      <c r="N11" s="45" t="s">
        <v>38</v>
      </c>
      <c r="O11" s="46"/>
      <c r="P11" s="47"/>
      <c r="Q11" s="47"/>
      <c r="R11" s="114">
        <f>+K21+K23+K25</f>
        <v>11462.198600867716</v>
      </c>
      <c r="S11" s="114"/>
      <c r="T11" s="114"/>
      <c r="U11" s="48"/>
    </row>
    <row r="12" spans="1:22" ht="15.6" x14ac:dyDescent="0.3">
      <c r="B12" s="58"/>
      <c r="H12" s="12"/>
      <c r="I12" s="12"/>
      <c r="J12" s="12"/>
      <c r="L12" s="13"/>
      <c r="N12" s="49"/>
      <c r="O12" s="50"/>
      <c r="P12" s="51"/>
      <c r="Q12" s="51"/>
      <c r="R12" s="52"/>
      <c r="S12" s="52"/>
      <c r="T12" s="52"/>
      <c r="U12" s="53"/>
    </row>
    <row r="13" spans="1:22" ht="15.6" x14ac:dyDescent="0.3">
      <c r="D13" s="30" t="s">
        <v>39</v>
      </c>
      <c r="E13" s="26"/>
      <c r="F13" s="27" t="s">
        <v>24</v>
      </c>
      <c r="G13" s="26"/>
      <c r="H13" s="26"/>
      <c r="I13" s="26"/>
      <c r="J13" s="26"/>
      <c r="K13" s="108">
        <f>SUM(H14:H19)</f>
        <v>915.46354784153607</v>
      </c>
      <c r="L13" s="108"/>
      <c r="N13" s="49" t="s">
        <v>40</v>
      </c>
      <c r="O13" s="51"/>
      <c r="P13" s="51"/>
      <c r="Q13" s="65">
        <v>0.21</v>
      </c>
      <c r="R13" s="109">
        <f>(R11*Q13)</f>
        <v>2407.0617061822204</v>
      </c>
      <c r="S13" s="110">
        <f>+R11*(1+Q13)</f>
        <v>13869.260307049935</v>
      </c>
      <c r="T13" s="110"/>
      <c r="U13" s="53"/>
    </row>
    <row r="14" spans="1:22" ht="15" thickBot="1" x14ac:dyDescent="0.35">
      <c r="D14" s="15" t="s">
        <v>41</v>
      </c>
      <c r="E14" s="15"/>
      <c r="F14" s="20">
        <v>0.03</v>
      </c>
      <c r="G14" s="14">
        <f>+K11*F16</f>
        <v>175.9652816002492</v>
      </c>
      <c r="H14" s="19">
        <f>F14*$K$11</f>
        <v>263.94792240037378</v>
      </c>
      <c r="I14" s="81"/>
      <c r="J14" s="81"/>
      <c r="K14" s="12"/>
      <c r="N14" s="49"/>
      <c r="O14" s="51"/>
      <c r="P14" s="51"/>
      <c r="Q14" s="51"/>
      <c r="R14" s="51"/>
      <c r="S14" s="51"/>
      <c r="T14" s="51"/>
      <c r="U14" s="53"/>
    </row>
    <row r="15" spans="1:22" ht="15.6" thickBot="1" x14ac:dyDescent="0.35">
      <c r="D15" s="15" t="s">
        <v>42</v>
      </c>
      <c r="E15" s="15"/>
      <c r="F15" s="21">
        <v>0.02</v>
      </c>
      <c r="G15" s="14">
        <v>450</v>
      </c>
      <c r="H15" s="19">
        <f>F15*$K$11</f>
        <v>175.9652816002492</v>
      </c>
      <c r="I15" s="81"/>
      <c r="J15" s="81"/>
      <c r="K15" s="12"/>
      <c r="N15" s="54" t="s">
        <v>43</v>
      </c>
      <c r="O15" s="51"/>
      <c r="P15" s="51"/>
      <c r="Q15" s="51"/>
      <c r="R15" s="111">
        <f>+R13+R11</f>
        <v>13869.260307049935</v>
      </c>
      <c r="S15" s="112"/>
      <c r="T15" s="113"/>
      <c r="U15" s="53"/>
    </row>
    <row r="16" spans="1:22" ht="15.6" x14ac:dyDescent="0.3">
      <c r="D16" s="15" t="s">
        <v>44</v>
      </c>
      <c r="E16" s="15"/>
      <c r="F16" s="20">
        <v>0.02</v>
      </c>
      <c r="G16" s="14">
        <v>445.59</v>
      </c>
      <c r="H16" s="19">
        <f>F16*$K$11</f>
        <v>175.9652816002492</v>
      </c>
      <c r="I16" s="81"/>
      <c r="J16" s="81"/>
      <c r="K16" s="12"/>
      <c r="N16" s="49"/>
      <c r="O16" s="50"/>
      <c r="P16" s="51"/>
      <c r="Q16" s="51"/>
      <c r="R16" s="52"/>
      <c r="S16" s="52"/>
      <c r="T16" s="52"/>
      <c r="U16" s="53"/>
    </row>
    <row r="17" spans="3:21" ht="15.6" x14ac:dyDescent="0.3">
      <c r="D17" s="15" t="s">
        <v>45</v>
      </c>
      <c r="E17" s="15"/>
      <c r="F17" s="20"/>
      <c r="G17" s="14">
        <v>445.59</v>
      </c>
      <c r="H17" s="19">
        <f>TOTAL!H19*SUM(B5:B9)/SUM(DADES!B4:B10)</f>
        <v>299.58506224066389</v>
      </c>
      <c r="I17" s="81"/>
      <c r="J17" s="81"/>
      <c r="L17" s="41"/>
      <c r="N17" s="54"/>
      <c r="O17" s="50"/>
      <c r="P17" s="51"/>
      <c r="Q17" s="51"/>
      <c r="R17" s="52"/>
      <c r="S17" s="52"/>
      <c r="T17" s="75"/>
      <c r="U17" s="53"/>
    </row>
    <row r="18" spans="3:21" x14ac:dyDescent="0.3">
      <c r="D18" s="15" t="s">
        <v>46</v>
      </c>
      <c r="E18" s="15"/>
      <c r="F18" s="18"/>
      <c r="G18" s="14"/>
      <c r="H18" s="19"/>
      <c r="I18" s="81"/>
      <c r="J18" s="81"/>
      <c r="N18" s="55"/>
      <c r="O18" s="56"/>
      <c r="P18" s="56"/>
      <c r="Q18" s="56"/>
      <c r="R18" s="56"/>
      <c r="S18" s="56"/>
      <c r="T18" s="56"/>
      <c r="U18" s="57"/>
    </row>
    <row r="19" spans="3:21" x14ac:dyDescent="0.3">
      <c r="D19" s="15" t="s">
        <v>47</v>
      </c>
      <c r="E19" s="15"/>
      <c r="F19" s="16"/>
      <c r="G19" s="15"/>
      <c r="H19" s="17"/>
      <c r="I19" s="4"/>
      <c r="J19" s="4"/>
    </row>
    <row r="20" spans="3:21" ht="17.399999999999999" x14ac:dyDescent="0.3">
      <c r="N20" s="66" t="s">
        <v>48</v>
      </c>
      <c r="O20" s="60"/>
      <c r="P20" s="60"/>
      <c r="Q20" s="60"/>
      <c r="R20" s="60"/>
      <c r="S20" s="60"/>
      <c r="T20" s="69">
        <f>((K21/SUM(B5:B9))*(1+H23+H25))</f>
        <v>15.875621330841714</v>
      </c>
      <c r="U20" s="61"/>
    </row>
    <row r="21" spans="3:21" ht="15" x14ac:dyDescent="0.3">
      <c r="C21" s="23"/>
      <c r="D21" s="28" t="s">
        <v>49</v>
      </c>
      <c r="E21" s="28"/>
      <c r="F21" s="28"/>
      <c r="G21" s="28"/>
      <c r="H21" s="28"/>
      <c r="I21" s="28"/>
      <c r="J21" s="28"/>
      <c r="K21" s="108">
        <f>+K11+K13</f>
        <v>9713.7276278539957</v>
      </c>
      <c r="L21" s="108"/>
      <c r="M21" s="12"/>
      <c r="N21" s="68"/>
      <c r="R21" s="67"/>
    </row>
    <row r="22" spans="3:21" x14ac:dyDescent="0.3">
      <c r="T22" s="12"/>
    </row>
    <row r="23" spans="3:21" ht="15" x14ac:dyDescent="0.3">
      <c r="D23" s="29" t="s">
        <v>50</v>
      </c>
      <c r="E23" s="24"/>
      <c r="F23" s="25"/>
      <c r="G23" s="25"/>
      <c r="H23" s="64">
        <v>0.1</v>
      </c>
      <c r="I23" s="82"/>
      <c r="J23" s="82"/>
      <c r="K23" s="107">
        <f>K21*H23</f>
        <v>971.37276278539957</v>
      </c>
      <c r="L23" s="107"/>
      <c r="T23" s="12"/>
    </row>
    <row r="25" spans="3:21" ht="15" x14ac:dyDescent="0.3">
      <c r="D25" s="29" t="s">
        <v>51</v>
      </c>
      <c r="E25" s="24"/>
      <c r="F25" s="25"/>
      <c r="G25" s="25"/>
      <c r="H25" s="64">
        <v>0.08</v>
      </c>
      <c r="I25" s="82"/>
      <c r="J25" s="82"/>
      <c r="K25" s="107">
        <f>K21*H25</f>
        <v>777.09821022831966</v>
      </c>
      <c r="L25" s="107"/>
    </row>
    <row r="26" spans="3:21" x14ac:dyDescent="0.3">
      <c r="H26" s="8"/>
      <c r="I26" s="8"/>
      <c r="J26" s="8"/>
      <c r="K26" s="8"/>
      <c r="L26" s="8"/>
    </row>
    <row r="27" spans="3:21" x14ac:dyDescent="0.3">
      <c r="M27" s="12"/>
    </row>
    <row r="28" spans="3:21" x14ac:dyDescent="0.3">
      <c r="M28" s="41"/>
    </row>
    <row r="29" spans="3:21" x14ac:dyDescent="0.3">
      <c r="M29" s="12"/>
    </row>
    <row r="30" spans="3:21" x14ac:dyDescent="0.3">
      <c r="F30" s="12"/>
      <c r="H30" s="12"/>
      <c r="I30" s="12"/>
      <c r="J30" s="12"/>
      <c r="K30" s="12"/>
      <c r="L30" s="12"/>
      <c r="M30" s="12"/>
    </row>
    <row r="31" spans="3:21" x14ac:dyDescent="0.3">
      <c r="F31" s="12"/>
      <c r="H31" s="12"/>
      <c r="I31" s="12"/>
      <c r="J31" s="12"/>
      <c r="K31" s="12"/>
      <c r="L31" s="12"/>
      <c r="M31" s="12"/>
      <c r="N31" s="80"/>
    </row>
    <row r="32" spans="3:21" x14ac:dyDescent="0.3">
      <c r="F32" s="12"/>
      <c r="H32" s="12"/>
      <c r="I32" s="12"/>
      <c r="J32" s="12"/>
      <c r="K32" s="12"/>
      <c r="L32" s="12"/>
      <c r="M32" s="12"/>
    </row>
    <row r="33" spans="6:13" x14ac:dyDescent="0.3">
      <c r="F33" s="12"/>
      <c r="H33" s="12"/>
      <c r="I33" s="12"/>
      <c r="J33" s="12"/>
      <c r="K33" s="12"/>
      <c r="L33" s="12"/>
      <c r="M33" s="12"/>
    </row>
    <row r="39" spans="6:13" x14ac:dyDescent="0.3">
      <c r="H39" s="41"/>
      <c r="I39" s="41"/>
      <c r="J39" s="41"/>
    </row>
  </sheetData>
  <mergeCells count="18">
    <mergeCell ref="K23:L23"/>
    <mergeCell ref="K25:L25"/>
    <mergeCell ref="K11:L11"/>
    <mergeCell ref="R11:T11"/>
    <mergeCell ref="K13:L13"/>
    <mergeCell ref="R13:T13"/>
    <mergeCell ref="R15:T15"/>
    <mergeCell ref="K21:L21"/>
    <mergeCell ref="E2:F2"/>
    <mergeCell ref="H2:M2"/>
    <mergeCell ref="A3:A4"/>
    <mergeCell ref="B3:B4"/>
    <mergeCell ref="D3:D4"/>
    <mergeCell ref="E3:E4"/>
    <mergeCell ref="F3:F4"/>
    <mergeCell ref="H3:J3"/>
    <mergeCell ref="K3:K4"/>
    <mergeCell ref="M3:M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26"/>
  <sheetViews>
    <sheetView topLeftCell="A33" workbookViewId="0">
      <selection activeCell="G22" sqref="G22"/>
    </sheetView>
  </sheetViews>
  <sheetFormatPr defaultRowHeight="14.4" x14ac:dyDescent="0.3"/>
  <cols>
    <col min="7" max="7" width="11" customWidth="1"/>
    <col min="8" max="8" width="5.6640625" customWidth="1"/>
    <col min="9" max="9" width="11.88671875" customWidth="1"/>
    <col min="10" max="10" width="18.88671875" customWidth="1"/>
    <col min="11" max="11" width="10.5546875" bestFit="1" customWidth="1"/>
    <col min="12" max="12" width="11.5546875" bestFit="1" customWidth="1"/>
    <col min="13" max="13" width="14.44140625" customWidth="1"/>
    <col min="14" max="14" width="14.33203125" customWidth="1"/>
    <col min="15" max="16" width="12.33203125" customWidth="1"/>
    <col min="17" max="17" width="14.33203125" customWidth="1"/>
  </cols>
  <sheetData>
    <row r="6" spans="3:17" ht="43.2" x14ac:dyDescent="0.3">
      <c r="C6" s="88" t="s">
        <v>53</v>
      </c>
      <c r="D6" s="88" t="s">
        <v>54</v>
      </c>
      <c r="E6" s="88" t="s">
        <v>55</v>
      </c>
      <c r="F6" s="88" t="s">
        <v>56</v>
      </c>
      <c r="G6" s="88" t="s">
        <v>57</v>
      </c>
      <c r="H6" s="88" t="s">
        <v>58</v>
      </c>
      <c r="I6" s="88" t="s">
        <v>59</v>
      </c>
      <c r="J6" s="88" t="s">
        <v>60</v>
      </c>
    </row>
    <row r="7" spans="3:17" x14ac:dyDescent="0.3">
      <c r="C7" s="78">
        <v>2023</v>
      </c>
      <c r="D7" s="78" t="s">
        <v>61</v>
      </c>
      <c r="E7" s="78">
        <v>22706</v>
      </c>
      <c r="F7" s="78">
        <v>31120</v>
      </c>
      <c r="G7" s="77">
        <v>2381.34</v>
      </c>
      <c r="H7" s="76">
        <v>21</v>
      </c>
      <c r="I7" s="77">
        <v>500.08</v>
      </c>
      <c r="J7" s="77">
        <f>+G7+I7</f>
        <v>2881.42</v>
      </c>
      <c r="N7" s="74"/>
    </row>
    <row r="8" spans="3:17" x14ac:dyDescent="0.3">
      <c r="C8" s="78">
        <v>2024</v>
      </c>
      <c r="D8" s="78" t="s">
        <v>61</v>
      </c>
      <c r="E8" s="78">
        <v>22706</v>
      </c>
      <c r="F8" s="78">
        <v>31120</v>
      </c>
      <c r="G8" s="77">
        <v>11906.72</v>
      </c>
      <c r="H8" s="76">
        <v>21</v>
      </c>
      <c r="I8" s="77">
        <v>2500.41</v>
      </c>
      <c r="J8" s="77">
        <f>+G8+I8</f>
        <v>14407.13</v>
      </c>
      <c r="N8" s="74"/>
    </row>
    <row r="9" spans="3:17" x14ac:dyDescent="0.3">
      <c r="C9" s="92"/>
      <c r="D9" s="92" t="s">
        <v>61</v>
      </c>
      <c r="E9" s="92"/>
      <c r="F9" s="92"/>
      <c r="G9" s="93">
        <f>+G7+G8</f>
        <v>14288.06</v>
      </c>
      <c r="H9" s="94">
        <v>21</v>
      </c>
      <c r="I9" s="93">
        <f>+I7+I8</f>
        <v>3000.49</v>
      </c>
      <c r="J9" s="93">
        <f>+J7+J8</f>
        <v>17288.55</v>
      </c>
      <c r="N9" s="74"/>
    </row>
    <row r="10" spans="3:17" x14ac:dyDescent="0.3">
      <c r="C10" s="78">
        <v>2023</v>
      </c>
      <c r="D10" s="78" t="s">
        <v>62</v>
      </c>
      <c r="E10" s="78">
        <v>22706</v>
      </c>
      <c r="F10" s="78">
        <v>31120</v>
      </c>
      <c r="G10" s="77">
        <v>3968.91</v>
      </c>
      <c r="H10" s="76">
        <v>21</v>
      </c>
      <c r="I10" s="77">
        <v>833.47</v>
      </c>
      <c r="J10" s="77">
        <f>+G10+I10</f>
        <v>4802.38</v>
      </c>
      <c r="N10" s="74"/>
    </row>
    <row r="11" spans="3:17" x14ac:dyDescent="0.3">
      <c r="C11" s="78">
        <v>2024</v>
      </c>
      <c r="D11" s="78" t="s">
        <v>62</v>
      </c>
      <c r="E11" s="78">
        <v>22706</v>
      </c>
      <c r="F11" s="78">
        <v>31120</v>
      </c>
      <c r="G11" s="77">
        <v>19844.52</v>
      </c>
      <c r="H11" s="76">
        <v>21</v>
      </c>
      <c r="I11" s="77">
        <v>4167.3500000000004</v>
      </c>
      <c r="J11" s="77">
        <f>+G11+I11</f>
        <v>24011.870000000003</v>
      </c>
      <c r="N11" s="74"/>
    </row>
    <row r="12" spans="3:17" x14ac:dyDescent="0.3">
      <c r="C12" s="92"/>
      <c r="D12" s="92" t="s">
        <v>62</v>
      </c>
      <c r="E12" s="92"/>
      <c r="F12" s="92"/>
      <c r="G12" s="93">
        <f>+G10+G11</f>
        <v>23813.43</v>
      </c>
      <c r="H12" s="94">
        <v>21</v>
      </c>
      <c r="I12" s="93">
        <f>+I10+I11</f>
        <v>5000.8200000000006</v>
      </c>
      <c r="J12" s="93">
        <f>+J10+J11</f>
        <v>28814.250000000004</v>
      </c>
      <c r="N12" s="74"/>
    </row>
    <row r="13" spans="3:17" x14ac:dyDescent="0.3">
      <c r="C13" s="78">
        <v>2023</v>
      </c>
      <c r="D13" s="78" t="s">
        <v>63</v>
      </c>
      <c r="E13" s="78">
        <v>22706</v>
      </c>
      <c r="F13" s="78">
        <v>31130</v>
      </c>
      <c r="G13" s="77">
        <v>1270.05</v>
      </c>
      <c r="H13" s="76">
        <v>21</v>
      </c>
      <c r="I13" s="77">
        <v>266.70999999999998</v>
      </c>
      <c r="J13" s="77">
        <f>+G13+I13</f>
        <v>1536.76</v>
      </c>
      <c r="N13" s="74"/>
    </row>
    <row r="14" spans="3:17" x14ac:dyDescent="0.3">
      <c r="C14" s="78">
        <v>2024</v>
      </c>
      <c r="D14" s="78" t="s">
        <v>63</v>
      </c>
      <c r="E14" s="78">
        <v>22706</v>
      </c>
      <c r="F14" s="78">
        <v>31130</v>
      </c>
      <c r="G14" s="77">
        <v>6350.25</v>
      </c>
      <c r="H14" s="76">
        <v>21</v>
      </c>
      <c r="I14" s="77">
        <v>1333.55</v>
      </c>
      <c r="J14" s="77">
        <f>+G14+I14</f>
        <v>7683.8</v>
      </c>
      <c r="N14" s="74"/>
    </row>
    <row r="15" spans="3:17" x14ac:dyDescent="0.3">
      <c r="C15" s="92"/>
      <c r="D15" s="92" t="s">
        <v>63</v>
      </c>
      <c r="E15" s="92"/>
      <c r="F15" s="92"/>
      <c r="G15" s="93">
        <f>+G13+G14</f>
        <v>7620.3</v>
      </c>
      <c r="H15" s="94">
        <v>21</v>
      </c>
      <c r="I15" s="93">
        <f>+I13+I14</f>
        <v>1600.26</v>
      </c>
      <c r="J15" s="93">
        <f>+J13+J14</f>
        <v>9220.56</v>
      </c>
      <c r="L15" s="73"/>
      <c r="N15" s="74"/>
      <c r="O15" s="73"/>
      <c r="P15" s="73"/>
      <c r="Q15" s="73"/>
    </row>
    <row r="16" spans="3:17" x14ac:dyDescent="0.3">
      <c r="C16" s="78">
        <v>2024</v>
      </c>
      <c r="D16" s="78" t="s">
        <v>64</v>
      </c>
      <c r="E16" s="78">
        <v>22706</v>
      </c>
      <c r="F16" s="78">
        <v>31121</v>
      </c>
      <c r="G16" s="77">
        <v>11462.2</v>
      </c>
      <c r="H16" s="76">
        <v>21</v>
      </c>
      <c r="I16" s="77">
        <v>2407.06</v>
      </c>
      <c r="J16" s="77">
        <f>+G16+I16</f>
        <v>13869.26</v>
      </c>
      <c r="N16" s="74"/>
    </row>
    <row r="17" spans="3:17" x14ac:dyDescent="0.3">
      <c r="C17" s="92"/>
      <c r="D17" s="92" t="s">
        <v>64</v>
      </c>
      <c r="E17" s="92"/>
      <c r="F17" s="92"/>
      <c r="G17" s="93">
        <f>+G16</f>
        <v>11462.2</v>
      </c>
      <c r="H17" s="94">
        <v>21</v>
      </c>
      <c r="I17" s="93">
        <f>+I16</f>
        <v>2407.06</v>
      </c>
      <c r="J17" s="93">
        <f>+J16</f>
        <v>13869.26</v>
      </c>
      <c r="L17" s="73"/>
      <c r="N17" s="74"/>
      <c r="O17" s="73"/>
      <c r="P17" s="73"/>
      <c r="Q17" s="73"/>
    </row>
    <row r="18" spans="3:17" x14ac:dyDescent="0.3">
      <c r="C18" s="78">
        <v>2024</v>
      </c>
      <c r="D18" s="78" t="s">
        <v>65</v>
      </c>
      <c r="E18" s="78">
        <v>22706</v>
      </c>
      <c r="F18" s="78">
        <v>31121</v>
      </c>
      <c r="G18" s="77">
        <v>4032.4100000000003</v>
      </c>
      <c r="H18" s="76">
        <v>21</v>
      </c>
      <c r="I18" s="77">
        <v>846.81</v>
      </c>
      <c r="J18" s="77">
        <f>+G18+I18</f>
        <v>4879.22</v>
      </c>
      <c r="N18" s="74"/>
    </row>
    <row r="19" spans="3:17" x14ac:dyDescent="0.3">
      <c r="C19" s="92"/>
      <c r="D19" s="92" t="s">
        <v>65</v>
      </c>
      <c r="E19" s="92"/>
      <c r="F19" s="92"/>
      <c r="G19" s="93">
        <f>+G18</f>
        <v>4032.4100000000003</v>
      </c>
      <c r="H19" s="94">
        <v>21</v>
      </c>
      <c r="I19" s="93">
        <f>+I18</f>
        <v>846.81</v>
      </c>
      <c r="J19" s="93">
        <f>+J18</f>
        <v>4879.22</v>
      </c>
      <c r="N19" s="74"/>
    </row>
    <row r="20" spans="3:17" x14ac:dyDescent="0.3">
      <c r="C20" s="89" t="s">
        <v>66</v>
      </c>
      <c r="D20" s="90"/>
      <c r="E20" s="90"/>
      <c r="F20" s="90"/>
      <c r="G20" s="91">
        <f>+G19+G17+G15+G12+G9</f>
        <v>61216.399999999994</v>
      </c>
      <c r="H20" s="90">
        <v>21</v>
      </c>
      <c r="I20" s="91">
        <f>+I19+I17+I15+I12+I9</f>
        <v>12855.44</v>
      </c>
      <c r="J20" s="91">
        <f>+J19+J17+J15+J12+J9</f>
        <v>74071.840000000011</v>
      </c>
      <c r="N20" s="74"/>
    </row>
    <row r="21" spans="3:17" x14ac:dyDescent="0.3">
      <c r="M21" s="95"/>
    </row>
    <row r="25" spans="3:17" x14ac:dyDescent="0.3">
      <c r="M25" s="74"/>
    </row>
    <row r="26" spans="3:17" x14ac:dyDescent="0.3">
      <c r="M26" s="74"/>
    </row>
  </sheetData>
  <pageMargins left="0.7" right="0.7" top="0.75" bottom="0.75" header="0.3" footer="0.3"/>
  <pageSetup paperSize="9" orientation="portrait" r:id="rId1"/>
  <ignoredErrors>
    <ignoredError sqref="J9:J15 J16 J18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2C641316B0AE40ACE7B7CE39BE7993" ma:contentTypeVersion="5" ma:contentTypeDescription="Crear nuevo documento." ma:contentTypeScope="" ma:versionID="f41a85a48e3ade618519c9f0bb5c1f88">
  <xsd:schema xmlns:xsd="http://www.w3.org/2001/XMLSchema" xmlns:xs="http://www.w3.org/2001/XMLSchema" xmlns:p="http://schemas.microsoft.com/office/2006/metadata/properties" xmlns:ns2="f6623b63-10c3-4fc5-bf30-e02eac07f6bb" xmlns:ns3="9dc32beb-5255-42ae-a30a-63fba2fdf5f7" targetNamespace="http://schemas.microsoft.com/office/2006/metadata/properties" ma:root="true" ma:fieldsID="b71265c9411ace1ed6b13306cf266077" ns2:_="" ns3:_="">
    <xsd:import namespace="f6623b63-10c3-4fc5-bf30-e02eac07f6bb"/>
    <xsd:import namespace="9dc32beb-5255-42ae-a30a-63fba2fdf5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23b63-10c3-4fc5-bf30-e02eac07f6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32beb-5255-42ae-a30a-63fba2fdf5f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A56B7D-8F02-4977-8C05-5ED72D27F5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6B940B-B4B1-4FE7-B752-F27EA39FC4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23b63-10c3-4fc5-bf30-e02eac07f6bb"/>
    <ds:schemaRef ds:uri="9dc32beb-5255-42ae-a30a-63fba2fdf5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688834-15E9-4F69-9459-F5287B19D59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DADES</vt:lpstr>
      <vt:lpstr>TOTAL</vt:lpstr>
      <vt:lpstr>LOT1_REC</vt:lpstr>
      <vt:lpstr>LOT2_MDOwin</vt:lpstr>
      <vt:lpstr>LOT3_SIDB</vt:lpstr>
      <vt:lpstr>LOT5_SAD</vt:lpstr>
      <vt:lpstr>LOT4_MRT+amiant</vt:lpstr>
      <vt:lpstr>Full1</vt:lpstr>
    </vt:vector>
  </TitlesOfParts>
  <Manager/>
  <Company>ASPB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 Lluis Buj Aragon�s</dc:creator>
  <cp:keywords/>
  <dc:description/>
  <cp:lastModifiedBy>Mònica Agustín Martínez</cp:lastModifiedBy>
  <cp:revision/>
  <dcterms:created xsi:type="dcterms:W3CDTF">2019-04-25T10:08:31Z</dcterms:created>
  <dcterms:modified xsi:type="dcterms:W3CDTF">2023-08-01T11:04:44Z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0x0101000D2C641316B0AE40ACE7B7CE39BE7993</vt:lpwstr>
  </property>
</Properties>
</file>