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4\CONT-24-013-Acord_marc_SEQUIA\Perfil_contractant\"/>
    </mc:Choice>
  </mc:AlternateContent>
  <bookViews>
    <workbookView xWindow="0" yWindow="0" windowWidth="28800" windowHeight="12300"/>
  </bookViews>
  <sheets>
    <sheet name="2024" sheetId="5" r:id="rId1"/>
    <sheet name="2025" sheetId="6" r:id="rId2"/>
    <sheet name="2026" sheetId="7" r:id="rId3"/>
  </sheets>
  <calcPr calcId="162913"/>
  <customWorkbookViews>
    <customWorkbookView name="elopez - Vista personalizada" guid="{59C06D91-2101-42E6-80A9-428AA0D1F3CA}" mergeInterval="0" personalView="1" maximized="1" xWindow="-4" yWindow="-4" windowWidth="1288" windowHeight="988" activeSheetId="1"/>
  </customWorkbookViews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4" i="7" l="1"/>
  <c r="E33" i="7"/>
  <c r="F33" i="7"/>
  <c r="E34" i="7"/>
  <c r="F34" i="7"/>
  <c r="E35" i="7"/>
  <c r="F35" i="7"/>
  <c r="E36" i="7"/>
  <c r="F36" i="7"/>
  <c r="E37" i="7"/>
  <c r="F37" i="7"/>
  <c r="F39" i="7"/>
  <c r="F40" i="7"/>
  <c r="F41" i="7"/>
  <c r="E21" i="7"/>
  <c r="F21" i="7"/>
  <c r="E22" i="7"/>
  <c r="F22" i="7"/>
  <c r="E23" i="7"/>
  <c r="F23" i="7"/>
  <c r="F26" i="7"/>
  <c r="F27" i="7"/>
  <c r="F28" i="7"/>
  <c r="E11" i="7"/>
  <c r="F11" i="7"/>
  <c r="F12" i="7"/>
  <c r="F15" i="7"/>
  <c r="F16" i="7"/>
  <c r="F17" i="7"/>
  <c r="E30" i="6"/>
  <c r="F30" i="6" s="1"/>
  <c r="E31" i="6"/>
  <c r="F31" i="6" s="1"/>
  <c r="E32" i="6"/>
  <c r="F32" i="6" s="1"/>
  <c r="E33" i="6"/>
  <c r="F33" i="6" s="1"/>
  <c r="E34" i="6"/>
  <c r="F34" i="6" s="1"/>
  <c r="E20" i="6"/>
  <c r="F20" i="6" s="1"/>
  <c r="E21" i="6"/>
  <c r="F21" i="6" s="1"/>
  <c r="E22" i="6"/>
  <c r="F22" i="6" s="1"/>
  <c r="E11" i="6"/>
  <c r="F11" i="6" s="1"/>
  <c r="F12" i="6"/>
  <c r="E31" i="5"/>
  <c r="F31" i="5" s="1"/>
  <c r="E32" i="5"/>
  <c r="F32" i="5" s="1"/>
  <c r="E33" i="5"/>
  <c r="F33" i="5"/>
  <c r="E34" i="5"/>
  <c r="F34" i="5" s="1"/>
  <c r="E35" i="5"/>
  <c r="F35" i="5" s="1"/>
  <c r="E20" i="5"/>
  <c r="F20" i="5"/>
  <c r="E21" i="5"/>
  <c r="F21" i="5"/>
  <c r="E22" i="5"/>
  <c r="F22" i="5"/>
  <c r="E11" i="5"/>
  <c r="F11" i="5" s="1"/>
  <c r="F14" i="5" s="1"/>
  <c r="F12" i="5"/>
  <c r="F45" i="7"/>
  <c r="F46" i="7"/>
  <c r="F14" i="6" l="1"/>
  <c r="F15" i="6" s="1"/>
  <c r="F16" i="6" s="1"/>
  <c r="F24" i="6"/>
  <c r="F25" i="6" s="1"/>
  <c r="F26" i="6" s="1"/>
  <c r="F36" i="6"/>
  <c r="F37" i="6" s="1"/>
  <c r="F38" i="6" s="1"/>
  <c r="F24" i="5"/>
  <c r="F25" i="5" s="1"/>
  <c r="F26" i="5" s="1"/>
  <c r="F15" i="5"/>
  <c r="F16" i="5" s="1"/>
  <c r="F37" i="5"/>
  <c r="F38" i="5" s="1"/>
  <c r="F39" i="5" s="1"/>
  <c r="F41" i="6" l="1"/>
  <c r="F42" i="6" s="1"/>
  <c r="F43" i="6" s="1"/>
  <c r="F43" i="5"/>
  <c r="F44" i="5" s="1"/>
  <c r="F45" i="5" s="1"/>
</calcChain>
</file>

<file path=xl/sharedStrings.xml><?xml version="1.0" encoding="utf-8"?>
<sst xmlns="http://schemas.openxmlformats.org/spreadsheetml/2006/main" count="162" uniqueCount="28">
  <si>
    <t xml:space="preserve">Codi </t>
  </si>
  <si>
    <t>Producte</t>
  </si>
  <si>
    <t>Contingut</t>
  </si>
  <si>
    <t>Consum estimat</t>
  </si>
  <si>
    <t>Preu  màxim sense IVA</t>
  </si>
  <si>
    <t>Total</t>
  </si>
  <si>
    <t>Caixa de 50u</t>
  </si>
  <si>
    <t>Base Imposable</t>
  </si>
  <si>
    <t>IVA 21%</t>
  </si>
  <si>
    <t>Lot 1: Filtres de fibra de quars per a determinació de material particulat en aire ambient</t>
  </si>
  <si>
    <t>FILTRES DE FIBRA DE QUARS DE 150 mm de diàmetre</t>
  </si>
  <si>
    <t xml:space="preserve">Lot 3: Flascons de polietilè </t>
  </si>
  <si>
    <t>Lot 2: Difusors passius i altres suports relacionats per a determinació de NO2</t>
  </si>
  <si>
    <t>Radiello Diffusive bodies blue. RAD1201</t>
  </si>
  <si>
    <t>Radiello Triangular Support Plate. RAD121</t>
  </si>
  <si>
    <t>Radiello Cartridge Adsorbents for sampling NO2, matrix microporus PE impregnated with wet TEA. RAD166</t>
  </si>
  <si>
    <t>95 unitats/caixa</t>
  </si>
  <si>
    <t>20 unitats/caixa</t>
  </si>
  <si>
    <t xml:space="preserve">Flascons de polietilè de 2.000 ml de volum, de dimensions aproximades de 85 mm de diàmetre de boca i 280 mm d’alçada, esterilitzats, amb nansa, embolcallats amb bossa individual i amb tapa i obturador. </t>
  </si>
  <si>
    <t>48 unitats/caixa</t>
  </si>
  <si>
    <t>34 unitats/caixa</t>
  </si>
  <si>
    <t>111 unitats/caixa</t>
  </si>
  <si>
    <t>Flascons de polietilé de 500 ml. Boca ampla d'aproximadament 86 Ømm, esteril, embolcallat unitari i amb obturador i tapa</t>
  </si>
  <si>
    <t xml:space="preserve">Flascó de polietilè de 1.000 ml, opac, esteril i d'aproximadament 28 Ømm de boca </t>
  </si>
  <si>
    <t>Flascó de polietilè de 500 ml, estèril i amb tiosulfat, embolcallat unitari  i d'aproximadament 28 Ømm de boca.</t>
  </si>
  <si>
    <t>Ampolla de polietilè, graduada de 2.700 ml de volum i d'aproximadament 64 Ømm de boca, estèril, amb tap estriat i junta inert. Bossa individual.</t>
  </si>
  <si>
    <t>ANY</t>
  </si>
  <si>
    <t>FILTRES DE FIBRA DE QUARS DE 47 mm de diàmetre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</si>
</sst>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.00\ [$€-1]"/>
    <numFmt numFmtId="166" formatCode="0.0"/>
  </numFmts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horizontal="right"/>
    </xf>
    <xf numFmtId="0" fontId="1" fillId="2" borderId="0" xfId="0" applyFont="1" applyFill="1"/>
    <xf numFmtId="0" fontId="2" fillId="2" borderId="10" xfId="0" applyFont="1" applyFill="1" applyBorder="1" applyAlignment="1">
      <alignment horizontal="center"/>
    </xf>
    <xf numFmtId="165" fontId="2" fillId="2" borderId="13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2" fontId="6" fillId="2" borderId="1" xfId="0" applyNumberFormat="1" applyFont="1" applyFill="1" applyBorder="1"/>
    <xf numFmtId="0" fontId="4" fillId="2" borderId="1" xfId="0" applyFont="1" applyFill="1" applyBorder="1"/>
    <xf numFmtId="0" fontId="6" fillId="2" borderId="0" xfId="0" applyFont="1" applyFill="1" applyBorder="1"/>
    <xf numFmtId="0" fontId="4" fillId="2" borderId="0" xfId="0" applyFont="1" applyFill="1" applyBorder="1"/>
    <xf numFmtId="0" fontId="6" fillId="2" borderId="0" xfId="0" applyFont="1" applyFill="1" applyBorder="1" applyAlignment="1">
      <alignment horizontal="right"/>
    </xf>
    <xf numFmtId="0" fontId="3" fillId="2" borderId="6" xfId="0" applyFont="1" applyFill="1" applyBorder="1"/>
    <xf numFmtId="164" fontId="3" fillId="2" borderId="7" xfId="0" applyNumberFormat="1" applyFont="1" applyFill="1" applyBorder="1"/>
    <xf numFmtId="0" fontId="3" fillId="2" borderId="2" xfId="0" applyFont="1" applyFill="1" applyBorder="1"/>
    <xf numFmtId="164" fontId="3" fillId="2" borderId="3" xfId="0" applyNumberFormat="1" applyFont="1" applyFill="1" applyBorder="1"/>
    <xf numFmtId="0" fontId="3" fillId="2" borderId="4" xfId="0" applyFont="1" applyFill="1" applyBorder="1"/>
    <xf numFmtId="164" fontId="3" fillId="2" borderId="5" xfId="0" applyNumberFormat="1" applyFont="1" applyFill="1" applyBorder="1"/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7" fillId="2" borderId="1" xfId="0" applyFont="1" applyFill="1" applyBorder="1"/>
    <xf numFmtId="0" fontId="7" fillId="2" borderId="0" xfId="0" applyFont="1" applyFill="1" applyBorder="1"/>
    <xf numFmtId="0" fontId="7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/>
    <xf numFmtId="164" fontId="4" fillId="2" borderId="0" xfId="0" applyNumberFormat="1" applyFont="1" applyFill="1"/>
    <xf numFmtId="0" fontId="2" fillId="2" borderId="10" xfId="0" applyFont="1" applyFill="1" applyBorder="1" applyAlignment="1">
      <alignment horizontal="center" wrapText="1"/>
    </xf>
    <xf numFmtId="0" fontId="2" fillId="2" borderId="10" xfId="0" applyFont="1" applyFill="1" applyBorder="1" applyAlignment="1"/>
    <xf numFmtId="164" fontId="2" fillId="2" borderId="10" xfId="0" applyNumberFormat="1" applyFont="1" applyFill="1" applyBorder="1" applyAlignment="1">
      <alignment horizontal="center"/>
    </xf>
    <xf numFmtId="165" fontId="2" fillId="2" borderId="1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wrapText="1"/>
    </xf>
    <xf numFmtId="165" fontId="2" fillId="2" borderId="1" xfId="0" applyNumberFormat="1" applyFont="1" applyFill="1" applyBorder="1"/>
    <xf numFmtId="166" fontId="4" fillId="2" borderId="1" xfId="0" applyNumberFormat="1" applyFont="1" applyFill="1" applyBorder="1"/>
    <xf numFmtId="164" fontId="1" fillId="2" borderId="1" xfId="0" applyNumberFormat="1" applyFont="1" applyFill="1" applyBorder="1"/>
    <xf numFmtId="2" fontId="4" fillId="2" borderId="0" xfId="0" applyNumberFormat="1" applyFont="1" applyFill="1"/>
    <xf numFmtId="0" fontId="5" fillId="2" borderId="6" xfId="0" applyFont="1" applyFill="1" applyBorder="1"/>
    <xf numFmtId="0" fontId="4" fillId="2" borderId="8" xfId="0" applyFont="1" applyFill="1" applyBorder="1"/>
    <xf numFmtId="164" fontId="5" fillId="2" borderId="7" xfId="0" applyNumberFormat="1" applyFont="1" applyFill="1" applyBorder="1"/>
    <xf numFmtId="0" fontId="5" fillId="2" borderId="2" xfId="0" applyFont="1" applyFill="1" applyBorder="1"/>
    <xf numFmtId="164" fontId="5" fillId="2" borderId="3" xfId="0" applyNumberFormat="1" applyFont="1" applyFill="1" applyBorder="1"/>
    <xf numFmtId="0" fontId="5" fillId="2" borderId="4" xfId="0" applyFont="1" applyFill="1" applyBorder="1"/>
    <xf numFmtId="0" fontId="4" fillId="2" borderId="9" xfId="0" applyFont="1" applyFill="1" applyBorder="1"/>
    <xf numFmtId="164" fontId="5" fillId="2" borderId="5" xfId="0" applyNumberFormat="1" applyFont="1" applyFill="1" applyBorder="1"/>
    <xf numFmtId="0" fontId="0" fillId="2" borderId="0" xfId="0" applyFill="1"/>
    <xf numFmtId="165" fontId="2" fillId="2" borderId="1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right"/>
    </xf>
    <xf numFmtId="0" fontId="2" fillId="2" borderId="1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2" fontId="1" fillId="2" borderId="1" xfId="0" applyNumberFormat="1" applyFont="1" applyFill="1" applyBorder="1"/>
    <xf numFmtId="165" fontId="2" fillId="2" borderId="13" xfId="0" applyNumberFormat="1" applyFont="1" applyFill="1" applyBorder="1" applyAlignment="1">
      <alignment horizontal="center" wrapText="1"/>
    </xf>
    <xf numFmtId="0" fontId="3" fillId="2" borderId="0" xfId="0" applyFont="1" applyFill="1"/>
    <xf numFmtId="165" fontId="2" fillId="2" borderId="1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center"/>
    </xf>
    <xf numFmtId="0" fontId="4" fillId="2" borderId="12" xfId="0" applyFont="1" applyFill="1" applyBorder="1"/>
    <xf numFmtId="166" fontId="4" fillId="2" borderId="12" xfId="0" applyNumberFormat="1" applyFont="1" applyFill="1" applyBorder="1"/>
    <xf numFmtId="0" fontId="5" fillId="2" borderId="0" xfId="0" applyFont="1" applyFill="1" applyAlignment="1">
      <alignment wrapText="1"/>
    </xf>
    <xf numFmtId="2" fontId="6" fillId="2" borderId="12" xfId="0" applyNumberFormat="1" applyFont="1" applyFill="1" applyBorder="1"/>
    <xf numFmtId="2" fontId="1" fillId="2" borderId="1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123825</xdr:rowOff>
    </xdr:from>
    <xdr:to>
      <xdr:col>5</xdr:col>
      <xdr:colOff>438150</xdr:colOff>
      <xdr:row>5</xdr:row>
      <xdr:rowOff>63213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23825"/>
          <a:ext cx="7858125" cy="8918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5</xdr:col>
      <xdr:colOff>381000</xdr:colOff>
      <xdr:row>5</xdr:row>
      <xdr:rowOff>34638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7858125" cy="89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142875</xdr:rowOff>
    </xdr:from>
    <xdr:to>
      <xdr:col>5</xdr:col>
      <xdr:colOff>542925</xdr:colOff>
      <xdr:row>5</xdr:row>
      <xdr:rowOff>82263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42875"/>
          <a:ext cx="7858125" cy="8918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7:F45"/>
  <sheetViews>
    <sheetView tabSelected="1" topLeftCell="C19" zoomScale="154" zoomScaleNormal="154" workbookViewId="0">
      <selection activeCell="H5" sqref="H5"/>
    </sheetView>
  </sheetViews>
  <sheetFormatPr baseColWidth="10" defaultRowHeight="15" x14ac:dyDescent="0.25"/>
  <cols>
    <col min="1" max="1" width="4.85546875" style="49" customWidth="1"/>
    <col min="2" max="2" width="69.85546875" style="49" bestFit="1" customWidth="1"/>
    <col min="3" max="3" width="10.5703125" style="49" bestFit="1" customWidth="1"/>
    <col min="4" max="4" width="11.140625" style="49" bestFit="1" customWidth="1"/>
    <col min="5" max="5" width="15.5703125" style="49" bestFit="1" customWidth="1"/>
    <col min="6" max="6" width="10.7109375" style="49" customWidth="1"/>
    <col min="7" max="16384" width="11.42578125" style="49"/>
  </cols>
  <sheetData>
    <row r="7" spans="1:6" x14ac:dyDescent="0.25">
      <c r="A7" s="20" t="s">
        <v>26</v>
      </c>
      <c r="B7" s="21">
        <v>2024</v>
      </c>
      <c r="C7" s="2"/>
      <c r="D7" s="1"/>
      <c r="E7" s="1"/>
      <c r="F7" s="1"/>
    </row>
    <row r="8" spans="1:6" x14ac:dyDescent="0.25">
      <c r="A8" s="56" t="s">
        <v>9</v>
      </c>
      <c r="B8" s="1"/>
      <c r="C8" s="2"/>
      <c r="D8" s="1"/>
      <c r="E8" s="1"/>
      <c r="F8" s="1"/>
    </row>
    <row r="9" spans="1:6" x14ac:dyDescent="0.25">
      <c r="A9" s="3"/>
      <c r="B9" s="1"/>
      <c r="C9" s="2"/>
      <c r="D9" s="1"/>
      <c r="E9" s="1"/>
      <c r="F9" s="1"/>
    </row>
    <row r="10" spans="1:6" ht="23.25" x14ac:dyDescent="0.25">
      <c r="A10" s="4" t="s">
        <v>0</v>
      </c>
      <c r="B10" s="4" t="s">
        <v>1</v>
      </c>
      <c r="C10" s="4" t="s">
        <v>2</v>
      </c>
      <c r="D10" s="4" t="s">
        <v>3</v>
      </c>
      <c r="E10" s="34" t="s">
        <v>4</v>
      </c>
      <c r="F10" s="6" t="s">
        <v>5</v>
      </c>
    </row>
    <row r="11" spans="1:6" x14ac:dyDescent="0.25">
      <c r="A11" s="7"/>
      <c r="B11" s="7" t="s">
        <v>10</v>
      </c>
      <c r="C11" s="8" t="s">
        <v>6</v>
      </c>
      <c r="D11" s="7">
        <v>100</v>
      </c>
      <c r="E11" s="9">
        <f>195.25*1.1</f>
        <v>214.77500000000001</v>
      </c>
      <c r="F11" s="39">
        <f>D11*E11</f>
        <v>21477.5</v>
      </c>
    </row>
    <row r="12" spans="1:6" x14ac:dyDescent="0.25">
      <c r="A12" s="7"/>
      <c r="B12" s="7" t="s">
        <v>27</v>
      </c>
      <c r="C12" s="8" t="s">
        <v>6</v>
      </c>
      <c r="D12" s="7">
        <v>4</v>
      </c>
      <c r="E12" s="9">
        <v>83.9</v>
      </c>
      <c r="F12" s="39">
        <f>D12*E12</f>
        <v>335.6</v>
      </c>
    </row>
    <row r="13" spans="1:6" ht="15.75" thickBot="1" x14ac:dyDescent="0.3">
      <c r="A13" s="11"/>
      <c r="B13" s="12"/>
      <c r="C13" s="13"/>
      <c r="D13" s="11"/>
      <c r="E13" s="11"/>
      <c r="F13" s="12"/>
    </row>
    <row r="14" spans="1:6" x14ac:dyDescent="0.25">
      <c r="A14" s="1"/>
      <c r="B14" s="1"/>
      <c r="C14" s="2"/>
      <c r="D14" s="1"/>
      <c r="E14" s="14" t="s">
        <v>7</v>
      </c>
      <c r="F14" s="15">
        <f>SUM(F11:F13)</f>
        <v>21813.1</v>
      </c>
    </row>
    <row r="15" spans="1:6" x14ac:dyDescent="0.25">
      <c r="A15" s="1"/>
      <c r="B15" s="1"/>
      <c r="C15" s="2"/>
      <c r="D15" s="1"/>
      <c r="E15" s="16" t="s">
        <v>8</v>
      </c>
      <c r="F15" s="17">
        <f>F14*21%</f>
        <v>4580.7509999999993</v>
      </c>
    </row>
    <row r="16" spans="1:6" ht="15.75" thickBot="1" x14ac:dyDescent="0.3">
      <c r="A16" s="1"/>
      <c r="B16" s="1"/>
      <c r="C16" s="2"/>
      <c r="D16" s="1"/>
      <c r="E16" s="18" t="s">
        <v>5</v>
      </c>
      <c r="F16" s="19">
        <f>F15+F14</f>
        <v>26393.850999999999</v>
      </c>
    </row>
    <row r="17" spans="1:6" x14ac:dyDescent="0.25">
      <c r="A17" s="56" t="s">
        <v>12</v>
      </c>
      <c r="B17" s="3"/>
      <c r="C17" s="27"/>
      <c r="D17" s="51"/>
      <c r="E17" s="3"/>
      <c r="F17" s="3"/>
    </row>
    <row r="18" spans="1:6" x14ac:dyDescent="0.25">
      <c r="A18" s="3"/>
      <c r="B18" s="3"/>
      <c r="C18" s="27"/>
      <c r="D18" s="3"/>
      <c r="E18" s="3"/>
      <c r="F18" s="3"/>
    </row>
    <row r="19" spans="1:6" x14ac:dyDescent="0.25">
      <c r="A19" s="4" t="s">
        <v>0</v>
      </c>
      <c r="B19" s="4" t="s">
        <v>1</v>
      </c>
      <c r="C19" s="52" t="s">
        <v>2</v>
      </c>
      <c r="D19" s="4" t="s">
        <v>3</v>
      </c>
      <c r="E19" s="5" t="s">
        <v>4</v>
      </c>
      <c r="F19" s="5" t="s">
        <v>5</v>
      </c>
    </row>
    <row r="20" spans="1:6" x14ac:dyDescent="0.25">
      <c r="A20" s="24"/>
      <c r="B20" s="7" t="s">
        <v>13</v>
      </c>
      <c r="C20" s="53" t="s">
        <v>17</v>
      </c>
      <c r="D20" s="7">
        <v>7</v>
      </c>
      <c r="E20" s="54">
        <f>201.66*1.1</f>
        <v>221.82600000000002</v>
      </c>
      <c r="F20" s="39">
        <f>D20*E20</f>
        <v>1552.7820000000002</v>
      </c>
    </row>
    <row r="21" spans="1:6" x14ac:dyDescent="0.25">
      <c r="A21" s="24"/>
      <c r="B21" s="7" t="s">
        <v>14</v>
      </c>
      <c r="C21" s="53" t="s">
        <v>17</v>
      </c>
      <c r="D21" s="7">
        <v>7</v>
      </c>
      <c r="E21" s="54">
        <f>122.73*1.1</f>
        <v>135.00300000000001</v>
      </c>
      <c r="F21" s="39">
        <f t="shared" ref="F21:F22" si="0">D21*E21</f>
        <v>945.02100000000007</v>
      </c>
    </row>
    <row r="22" spans="1:6" x14ac:dyDescent="0.25">
      <c r="A22" s="24"/>
      <c r="B22" s="7" t="s">
        <v>15</v>
      </c>
      <c r="C22" s="53" t="s">
        <v>17</v>
      </c>
      <c r="D22" s="7">
        <v>20</v>
      </c>
      <c r="E22" s="54">
        <f>251.07*1.1</f>
        <v>276.17700000000002</v>
      </c>
      <c r="F22" s="39">
        <f t="shared" si="0"/>
        <v>5523.5400000000009</v>
      </c>
    </row>
    <row r="23" spans="1:6" ht="15.75" thickBot="1" x14ac:dyDescent="0.3">
      <c r="A23" s="25"/>
      <c r="B23" s="25"/>
      <c r="C23" s="26"/>
      <c r="D23" s="25"/>
      <c r="E23" s="25"/>
      <c r="F23" s="25"/>
    </row>
    <row r="24" spans="1:6" x14ac:dyDescent="0.25">
      <c r="A24" s="23"/>
      <c r="B24" s="23"/>
      <c r="C24" s="22"/>
      <c r="D24" s="23"/>
      <c r="E24" s="14" t="s">
        <v>7</v>
      </c>
      <c r="F24" s="15">
        <f>SUM(F20:F22)</f>
        <v>8021.3430000000008</v>
      </c>
    </row>
    <row r="25" spans="1:6" x14ac:dyDescent="0.25">
      <c r="A25" s="23"/>
      <c r="B25" s="23"/>
      <c r="C25" s="22"/>
      <c r="D25" s="23"/>
      <c r="E25" s="16" t="s">
        <v>8</v>
      </c>
      <c r="F25" s="17">
        <f>F24*21%</f>
        <v>1684.4820300000001</v>
      </c>
    </row>
    <row r="26" spans="1:6" ht="15.75" thickBot="1" x14ac:dyDescent="0.3">
      <c r="A26" s="23"/>
      <c r="B26" s="23"/>
      <c r="C26" s="22"/>
      <c r="D26" s="23"/>
      <c r="E26" s="18" t="s">
        <v>5</v>
      </c>
      <c r="F26" s="19">
        <f>F25+F24</f>
        <v>9705.82503</v>
      </c>
    </row>
    <row r="28" spans="1:6" x14ac:dyDescent="0.25">
      <c r="A28" s="56" t="s">
        <v>11</v>
      </c>
      <c r="B28" s="28"/>
      <c r="C28" s="2"/>
      <c r="D28" s="29"/>
      <c r="E28" s="1"/>
      <c r="F28" s="30"/>
    </row>
    <row r="29" spans="1:6" x14ac:dyDescent="0.25">
      <c r="A29" s="1"/>
      <c r="B29" s="28"/>
      <c r="C29" s="2"/>
      <c r="D29" s="29"/>
      <c r="E29" s="1"/>
      <c r="F29" s="30"/>
    </row>
    <row r="30" spans="1:6" ht="23.25" x14ac:dyDescent="0.25">
      <c r="A30" s="4" t="s">
        <v>0</v>
      </c>
      <c r="B30" s="31" t="s">
        <v>1</v>
      </c>
      <c r="C30" s="4" t="s">
        <v>2</v>
      </c>
      <c r="D30" s="32" t="s">
        <v>3</v>
      </c>
      <c r="E30" s="55" t="s">
        <v>4</v>
      </c>
      <c r="F30" s="33" t="s">
        <v>5</v>
      </c>
    </row>
    <row r="31" spans="1:6" ht="34.5" x14ac:dyDescent="0.25">
      <c r="A31" s="35"/>
      <c r="B31" s="36" t="s">
        <v>18</v>
      </c>
      <c r="C31" s="8" t="s">
        <v>19</v>
      </c>
      <c r="D31" s="35">
        <v>39</v>
      </c>
      <c r="E31" s="10">
        <f>94.5*1.1</f>
        <v>103.95</v>
      </c>
      <c r="F31" s="37">
        <f t="shared" ref="F31:F35" si="1">D31*E31</f>
        <v>4054.05</v>
      </c>
    </row>
    <row r="32" spans="1:6" ht="23.25" x14ac:dyDescent="0.25">
      <c r="A32" s="35"/>
      <c r="B32" s="36" t="s">
        <v>25</v>
      </c>
      <c r="C32" s="8" t="s">
        <v>20</v>
      </c>
      <c r="D32" s="35">
        <v>13</v>
      </c>
      <c r="E32" s="38">
        <f>126*1.1</f>
        <v>138.60000000000002</v>
      </c>
      <c r="F32" s="37">
        <f t="shared" si="1"/>
        <v>1801.8000000000002</v>
      </c>
    </row>
    <row r="33" spans="1:6" ht="23.25" x14ac:dyDescent="0.25">
      <c r="A33" s="35"/>
      <c r="B33" s="36" t="s">
        <v>22</v>
      </c>
      <c r="C33" s="8" t="s">
        <v>16</v>
      </c>
      <c r="D33" s="35">
        <v>4</v>
      </c>
      <c r="E33" s="38">
        <f>189*1.1</f>
        <v>207.9</v>
      </c>
      <c r="F33" s="39">
        <f t="shared" si="1"/>
        <v>831.6</v>
      </c>
    </row>
    <row r="34" spans="1:6" x14ac:dyDescent="0.25">
      <c r="A34" s="35"/>
      <c r="B34" s="36" t="s">
        <v>23</v>
      </c>
      <c r="C34" s="8" t="s">
        <v>17</v>
      </c>
      <c r="D34" s="35">
        <v>12</v>
      </c>
      <c r="E34" s="40">
        <f>42*1.1</f>
        <v>46.2</v>
      </c>
      <c r="F34" s="39">
        <f t="shared" si="1"/>
        <v>554.40000000000009</v>
      </c>
    </row>
    <row r="35" spans="1:6" ht="23.25" x14ac:dyDescent="0.25">
      <c r="A35" s="7"/>
      <c r="B35" s="36" t="s">
        <v>24</v>
      </c>
      <c r="C35" s="8" t="s">
        <v>21</v>
      </c>
      <c r="D35" s="35">
        <v>4</v>
      </c>
      <c r="E35" s="38">
        <f>231*1.1</f>
        <v>254.10000000000002</v>
      </c>
      <c r="F35" s="39">
        <f t="shared" si="1"/>
        <v>1016.4000000000001</v>
      </c>
    </row>
    <row r="36" spans="1:6" ht="15.75" thickBot="1" x14ac:dyDescent="0.3">
      <c r="A36" s="1"/>
      <c r="B36" s="28"/>
      <c r="C36" s="2"/>
      <c r="D36" s="29"/>
      <c r="E36" s="1"/>
      <c r="F36" s="30"/>
    </row>
    <row r="37" spans="1:6" x14ac:dyDescent="0.25">
      <c r="A37" s="1"/>
      <c r="B37" s="28"/>
      <c r="C37" s="2"/>
      <c r="D37" s="41" t="s">
        <v>7</v>
      </c>
      <c r="E37" s="42"/>
      <c r="F37" s="43">
        <f>SUM(F31:F36)</f>
        <v>8258.25</v>
      </c>
    </row>
    <row r="38" spans="1:6" x14ac:dyDescent="0.25">
      <c r="A38" s="1"/>
      <c r="B38" s="28"/>
      <c r="C38" s="2"/>
      <c r="D38" s="44" t="s">
        <v>8</v>
      </c>
      <c r="E38" s="12"/>
      <c r="F38" s="45">
        <f>F37*21%</f>
        <v>1734.2324999999998</v>
      </c>
    </row>
    <row r="39" spans="1:6" ht="15.75" thickBot="1" x14ac:dyDescent="0.3">
      <c r="A39" s="1"/>
      <c r="B39" s="28"/>
      <c r="C39" s="2"/>
      <c r="D39" s="46" t="s">
        <v>5</v>
      </c>
      <c r="E39" s="47"/>
      <c r="F39" s="48">
        <f>F38+F37</f>
        <v>9992.4825000000001</v>
      </c>
    </row>
    <row r="42" spans="1:6" ht="15.75" thickBot="1" x14ac:dyDescent="0.3"/>
    <row r="43" spans="1:6" x14ac:dyDescent="0.25">
      <c r="D43" s="41" t="s">
        <v>7</v>
      </c>
      <c r="E43" s="42"/>
      <c r="F43" s="43">
        <f>F14+F24+F37</f>
        <v>38092.692999999999</v>
      </c>
    </row>
    <row r="44" spans="1:6" x14ac:dyDescent="0.25">
      <c r="D44" s="44" t="s">
        <v>8</v>
      </c>
      <c r="E44" s="12"/>
      <c r="F44" s="45">
        <f>F43*21%</f>
        <v>7999.4655299999995</v>
      </c>
    </row>
    <row r="45" spans="1:6" ht="15.75" thickBot="1" x14ac:dyDescent="0.3">
      <c r="D45" s="46" t="s">
        <v>5</v>
      </c>
      <c r="E45" s="47"/>
      <c r="F45" s="48">
        <f>F44+F43</f>
        <v>46092.158530000001</v>
      </c>
    </row>
  </sheetData>
  <pageMargins left="0.7" right="0.7" top="0.75" bottom="0.75" header="0.3" footer="0.3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fitToPage="1"/>
  </sheetPr>
  <dimension ref="A7:F43"/>
  <sheetViews>
    <sheetView topLeftCell="A37" zoomScale="148" zoomScaleNormal="148" workbookViewId="0">
      <selection activeCell="K30" sqref="K30"/>
    </sheetView>
  </sheetViews>
  <sheetFormatPr baseColWidth="10" defaultRowHeight="15" x14ac:dyDescent="0.25"/>
  <cols>
    <col min="1" max="1" width="5.85546875" style="49" customWidth="1"/>
    <col min="2" max="2" width="69.85546875" style="49" bestFit="1" customWidth="1"/>
    <col min="3" max="3" width="11.42578125" style="49" bestFit="1" customWidth="1"/>
    <col min="4" max="4" width="11.140625" style="49" bestFit="1" customWidth="1"/>
    <col min="5" max="5" width="15.5703125" style="49" bestFit="1" customWidth="1"/>
    <col min="6" max="6" width="16.7109375" style="49" customWidth="1"/>
    <col min="7" max="16384" width="11.42578125" style="49"/>
  </cols>
  <sheetData>
    <row r="7" spans="1:6" x14ac:dyDescent="0.25">
      <c r="A7" s="20" t="s">
        <v>26</v>
      </c>
      <c r="B7" s="21">
        <v>2025</v>
      </c>
      <c r="C7" s="2"/>
      <c r="D7" s="1"/>
      <c r="E7" s="1"/>
      <c r="F7" s="1"/>
    </row>
    <row r="8" spans="1:6" x14ac:dyDescent="0.25">
      <c r="A8" s="56" t="s">
        <v>9</v>
      </c>
      <c r="B8" s="1"/>
      <c r="C8" s="2"/>
      <c r="D8" s="1"/>
      <c r="E8" s="1"/>
      <c r="F8" s="1"/>
    </row>
    <row r="9" spans="1:6" x14ac:dyDescent="0.25">
      <c r="A9" s="3"/>
      <c r="B9" s="1"/>
      <c r="C9" s="2"/>
      <c r="D9" s="1"/>
      <c r="E9" s="1"/>
      <c r="F9" s="1"/>
    </row>
    <row r="10" spans="1:6" ht="23.25" x14ac:dyDescent="0.25">
      <c r="A10" s="4" t="s">
        <v>0</v>
      </c>
      <c r="B10" s="4" t="s">
        <v>1</v>
      </c>
      <c r="C10" s="4" t="s">
        <v>2</v>
      </c>
      <c r="D10" s="4" t="s">
        <v>3</v>
      </c>
      <c r="E10" s="34" t="s">
        <v>4</v>
      </c>
      <c r="F10" s="6" t="s">
        <v>5</v>
      </c>
    </row>
    <row r="11" spans="1:6" x14ac:dyDescent="0.25">
      <c r="A11" s="7"/>
      <c r="B11" s="7" t="s">
        <v>10</v>
      </c>
      <c r="C11" s="8" t="s">
        <v>6</v>
      </c>
      <c r="D11" s="7">
        <v>130</v>
      </c>
      <c r="E11" s="9">
        <f>195.25*1.1</f>
        <v>214.77500000000001</v>
      </c>
      <c r="F11" s="39">
        <f>D11*E11</f>
        <v>27920.75</v>
      </c>
    </row>
    <row r="12" spans="1:6" x14ac:dyDescent="0.25">
      <c r="A12" s="7"/>
      <c r="B12" s="7" t="s">
        <v>27</v>
      </c>
      <c r="C12" s="8" t="s">
        <v>6</v>
      </c>
      <c r="D12" s="7">
        <v>38</v>
      </c>
      <c r="E12" s="9">
        <v>83.9</v>
      </c>
      <c r="F12" s="39">
        <f>D12*E12</f>
        <v>3188.2000000000003</v>
      </c>
    </row>
    <row r="13" spans="1:6" ht="15.75" thickBot="1" x14ac:dyDescent="0.3">
      <c r="A13" s="11"/>
      <c r="B13" s="12"/>
      <c r="C13" s="13"/>
      <c r="D13" s="11"/>
      <c r="E13" s="11"/>
      <c r="F13" s="12"/>
    </row>
    <row r="14" spans="1:6" x14ac:dyDescent="0.25">
      <c r="A14" s="1"/>
      <c r="B14" s="1"/>
      <c r="C14" s="2"/>
      <c r="D14" s="1"/>
      <c r="E14" s="14" t="s">
        <v>7</v>
      </c>
      <c r="F14" s="15">
        <f>SUM(F11:F13)</f>
        <v>31108.95</v>
      </c>
    </row>
    <row r="15" spans="1:6" x14ac:dyDescent="0.25">
      <c r="A15" s="1"/>
      <c r="B15" s="1"/>
      <c r="C15" s="2"/>
      <c r="D15" s="1"/>
      <c r="E15" s="16" t="s">
        <v>8</v>
      </c>
      <c r="F15" s="17">
        <f>F14*21%</f>
        <v>6532.8795</v>
      </c>
    </row>
    <row r="16" spans="1:6" ht="15.75" thickBot="1" x14ac:dyDescent="0.3">
      <c r="A16" s="1"/>
      <c r="B16" s="1"/>
      <c r="C16" s="2"/>
      <c r="D16" s="1"/>
      <c r="E16" s="18" t="s">
        <v>5</v>
      </c>
      <c r="F16" s="19">
        <f>F15+F14</f>
        <v>37641.8295</v>
      </c>
    </row>
    <row r="17" spans="1:6" x14ac:dyDescent="0.25">
      <c r="A17" s="56" t="s">
        <v>12</v>
      </c>
      <c r="B17" s="3"/>
      <c r="C17" s="27"/>
      <c r="D17" s="51"/>
      <c r="E17" s="3"/>
      <c r="F17" s="3"/>
    </row>
    <row r="18" spans="1:6" x14ac:dyDescent="0.25">
      <c r="A18" s="3"/>
      <c r="B18" s="3"/>
      <c r="C18" s="27"/>
      <c r="D18" s="3"/>
      <c r="E18" s="3"/>
      <c r="F18" s="3"/>
    </row>
    <row r="19" spans="1:6" ht="23.25" x14ac:dyDescent="0.25">
      <c r="A19" s="4" t="s">
        <v>0</v>
      </c>
      <c r="B19" s="4" t="s">
        <v>1</v>
      </c>
      <c r="C19" s="52" t="s">
        <v>2</v>
      </c>
      <c r="D19" s="4" t="s">
        <v>3</v>
      </c>
      <c r="E19" s="55" t="s">
        <v>4</v>
      </c>
      <c r="F19" s="57" t="s">
        <v>5</v>
      </c>
    </row>
    <row r="20" spans="1:6" x14ac:dyDescent="0.25">
      <c r="A20" s="7"/>
      <c r="B20" s="7" t="s">
        <v>13</v>
      </c>
      <c r="C20" s="53" t="s">
        <v>17</v>
      </c>
      <c r="D20" s="7">
        <v>19</v>
      </c>
      <c r="E20" s="54">
        <f>201.66*1.1</f>
        <v>221.82600000000002</v>
      </c>
      <c r="F20" s="39">
        <f>D20*E20</f>
        <v>4214.6940000000004</v>
      </c>
    </row>
    <row r="21" spans="1:6" x14ac:dyDescent="0.25">
      <c r="A21" s="7"/>
      <c r="B21" s="7" t="s">
        <v>14</v>
      </c>
      <c r="C21" s="53" t="s">
        <v>17</v>
      </c>
      <c r="D21" s="7">
        <v>19</v>
      </c>
      <c r="E21" s="54">
        <f>122.73*1.1</f>
        <v>135.00300000000001</v>
      </c>
      <c r="F21" s="39">
        <f t="shared" ref="F21:F22" si="0">D21*E21</f>
        <v>2565.0570000000002</v>
      </c>
    </row>
    <row r="22" spans="1:6" x14ac:dyDescent="0.25">
      <c r="A22" s="7"/>
      <c r="B22" s="7" t="s">
        <v>15</v>
      </c>
      <c r="C22" s="53" t="s">
        <v>17</v>
      </c>
      <c r="D22" s="7">
        <v>38</v>
      </c>
      <c r="E22" s="54">
        <f>251.07*1.1</f>
        <v>276.17700000000002</v>
      </c>
      <c r="F22" s="39">
        <f t="shared" si="0"/>
        <v>10494.726000000001</v>
      </c>
    </row>
    <row r="23" spans="1:6" ht="15.75" thickBot="1" x14ac:dyDescent="0.3">
      <c r="A23" s="58"/>
      <c r="B23" s="58"/>
      <c r="C23" s="59"/>
      <c r="D23" s="58"/>
      <c r="E23" s="58"/>
      <c r="F23" s="58"/>
    </row>
    <row r="24" spans="1:6" x14ac:dyDescent="0.25">
      <c r="A24" s="3"/>
      <c r="B24" s="3"/>
      <c r="C24" s="27"/>
      <c r="D24" s="3"/>
      <c r="E24" s="14" t="s">
        <v>7</v>
      </c>
      <c r="F24" s="15">
        <f>SUM(F20:F22)</f>
        <v>17274.476999999999</v>
      </c>
    </row>
    <row r="25" spans="1:6" x14ac:dyDescent="0.25">
      <c r="A25" s="3"/>
      <c r="B25" s="3"/>
      <c r="C25" s="27"/>
      <c r="D25" s="3"/>
      <c r="E25" s="16" t="s">
        <v>8</v>
      </c>
      <c r="F25" s="17">
        <f>F24*21%</f>
        <v>3627.6401699999997</v>
      </c>
    </row>
    <row r="26" spans="1:6" ht="15.75" thickBot="1" x14ac:dyDescent="0.3">
      <c r="A26" s="3"/>
      <c r="B26" s="3"/>
      <c r="C26" s="27"/>
      <c r="D26" s="3"/>
      <c r="E26" s="18" t="s">
        <v>5</v>
      </c>
      <c r="F26" s="19">
        <f>F25+F24</f>
        <v>20902.117169999998</v>
      </c>
    </row>
    <row r="27" spans="1:6" x14ac:dyDescent="0.25">
      <c r="A27" s="56" t="s">
        <v>11</v>
      </c>
      <c r="B27" s="63"/>
      <c r="C27" s="2"/>
      <c r="D27" s="29"/>
      <c r="E27" s="1"/>
      <c r="F27" s="30"/>
    </row>
    <row r="28" spans="1:6" x14ac:dyDescent="0.25">
      <c r="A28" s="1"/>
      <c r="B28" s="28"/>
      <c r="C28" s="2"/>
      <c r="D28" s="29"/>
      <c r="E28" s="1"/>
      <c r="F28" s="30"/>
    </row>
    <row r="29" spans="1:6" ht="23.25" x14ac:dyDescent="0.25">
      <c r="A29" s="4" t="s">
        <v>0</v>
      </c>
      <c r="B29" s="31" t="s">
        <v>1</v>
      </c>
      <c r="C29" s="4" t="s">
        <v>2</v>
      </c>
      <c r="D29" s="32" t="s">
        <v>3</v>
      </c>
      <c r="E29" s="34" t="s">
        <v>4</v>
      </c>
      <c r="F29" s="60" t="s">
        <v>5</v>
      </c>
    </row>
    <row r="30" spans="1:6" ht="34.5" x14ac:dyDescent="0.25">
      <c r="A30" s="35"/>
      <c r="B30" s="36" t="s">
        <v>18</v>
      </c>
      <c r="C30" s="8" t="s">
        <v>19</v>
      </c>
      <c r="D30" s="35">
        <v>40</v>
      </c>
      <c r="E30" s="61">
        <f>94.5*1.1</f>
        <v>103.95</v>
      </c>
      <c r="F30" s="37">
        <f t="shared" ref="F30:F34" si="1">D30*E30</f>
        <v>4158</v>
      </c>
    </row>
    <row r="31" spans="1:6" ht="23.25" x14ac:dyDescent="0.25">
      <c r="A31" s="35"/>
      <c r="B31" s="36" t="s">
        <v>25</v>
      </c>
      <c r="C31" s="8" t="s">
        <v>20</v>
      </c>
      <c r="D31" s="35">
        <v>18</v>
      </c>
      <c r="E31" s="62">
        <f>126*1.1</f>
        <v>138.60000000000002</v>
      </c>
      <c r="F31" s="37">
        <f t="shared" si="1"/>
        <v>2494.8000000000002</v>
      </c>
    </row>
    <row r="32" spans="1:6" ht="23.25" x14ac:dyDescent="0.25">
      <c r="A32" s="35"/>
      <c r="B32" s="36" t="s">
        <v>22</v>
      </c>
      <c r="C32" s="8" t="s">
        <v>16</v>
      </c>
      <c r="D32" s="35">
        <v>4</v>
      </c>
      <c r="E32" s="62">
        <f>189*1.1</f>
        <v>207.9</v>
      </c>
      <c r="F32" s="39">
        <f t="shared" si="1"/>
        <v>831.6</v>
      </c>
    </row>
    <row r="33" spans="1:6" x14ac:dyDescent="0.25">
      <c r="A33" s="35"/>
      <c r="B33" s="36" t="s">
        <v>23</v>
      </c>
      <c r="C33" s="8" t="s">
        <v>17</v>
      </c>
      <c r="D33" s="35">
        <v>17</v>
      </c>
      <c r="E33" s="40">
        <f>42*1.1</f>
        <v>46.2</v>
      </c>
      <c r="F33" s="39">
        <f t="shared" si="1"/>
        <v>785.40000000000009</v>
      </c>
    </row>
    <row r="34" spans="1:6" ht="23.25" x14ac:dyDescent="0.25">
      <c r="A34" s="7"/>
      <c r="B34" s="36" t="s">
        <v>24</v>
      </c>
      <c r="C34" s="8" t="s">
        <v>21</v>
      </c>
      <c r="D34" s="35">
        <v>5</v>
      </c>
      <c r="E34" s="62">
        <f>231*1.1</f>
        <v>254.10000000000002</v>
      </c>
      <c r="F34" s="39">
        <f t="shared" si="1"/>
        <v>1270.5</v>
      </c>
    </row>
    <row r="35" spans="1:6" ht="15.75" thickBot="1" x14ac:dyDescent="0.3">
      <c r="A35" s="1"/>
      <c r="B35" s="28"/>
      <c r="C35" s="2"/>
      <c r="D35" s="29"/>
      <c r="E35" s="1"/>
      <c r="F35" s="30"/>
    </row>
    <row r="36" spans="1:6" x14ac:dyDescent="0.25">
      <c r="A36" s="1"/>
      <c r="B36" s="28"/>
      <c r="C36" s="2"/>
      <c r="D36" s="41" t="s">
        <v>7</v>
      </c>
      <c r="E36" s="42"/>
      <c r="F36" s="43">
        <f>SUM(F30:F35)</f>
        <v>9540.3000000000011</v>
      </c>
    </row>
    <row r="37" spans="1:6" x14ac:dyDescent="0.25">
      <c r="A37" s="1"/>
      <c r="B37" s="28"/>
      <c r="C37" s="2"/>
      <c r="D37" s="44" t="s">
        <v>8</v>
      </c>
      <c r="E37" s="12"/>
      <c r="F37" s="45">
        <f>F36*21%</f>
        <v>2003.4630000000002</v>
      </c>
    </row>
    <row r="38" spans="1:6" ht="15.75" thickBot="1" x14ac:dyDescent="0.3">
      <c r="A38" s="1"/>
      <c r="B38" s="28"/>
      <c r="C38" s="2"/>
      <c r="D38" s="46" t="s">
        <v>5</v>
      </c>
      <c r="E38" s="47"/>
      <c r="F38" s="48">
        <f>F37+F36</f>
        <v>11543.763000000001</v>
      </c>
    </row>
    <row r="40" spans="1:6" ht="15.75" thickBot="1" x14ac:dyDescent="0.3"/>
    <row r="41" spans="1:6" x14ac:dyDescent="0.25">
      <c r="D41" s="41" t="s">
        <v>7</v>
      </c>
      <c r="E41" s="42"/>
      <c r="F41" s="43">
        <f>F14+F24+F36</f>
        <v>57923.726999999999</v>
      </c>
    </row>
    <row r="42" spans="1:6" x14ac:dyDescent="0.25">
      <c r="D42" s="44" t="s">
        <v>8</v>
      </c>
      <c r="E42" s="12"/>
      <c r="F42" s="45">
        <f>F41*21%</f>
        <v>12163.982669999999</v>
      </c>
    </row>
    <row r="43" spans="1:6" ht="15.75" thickBot="1" x14ac:dyDescent="0.3">
      <c r="D43" s="46" t="s">
        <v>5</v>
      </c>
      <c r="E43" s="47"/>
      <c r="F43" s="48">
        <f>F42+F41</f>
        <v>70087.709669999997</v>
      </c>
    </row>
  </sheetData>
  <pageMargins left="0.7" right="0.7" top="0.75" bottom="0.75" header="0.3" footer="0.3"/>
  <pageSetup paperSize="9"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7:F46"/>
  <sheetViews>
    <sheetView topLeftCell="A37" zoomScale="148" zoomScaleNormal="148" workbookViewId="0">
      <selection activeCell="E52" sqref="E52"/>
    </sheetView>
  </sheetViews>
  <sheetFormatPr baseColWidth="10" defaultRowHeight="15" x14ac:dyDescent="0.25"/>
  <cols>
    <col min="1" max="1" width="4.85546875" style="49" customWidth="1"/>
    <col min="2" max="2" width="69.85546875" style="49" bestFit="1" customWidth="1"/>
    <col min="3" max="3" width="10.5703125" style="49" bestFit="1" customWidth="1"/>
    <col min="4" max="4" width="11.140625" style="49" bestFit="1" customWidth="1"/>
    <col min="5" max="5" width="15.5703125" style="49" bestFit="1" customWidth="1"/>
    <col min="6" max="6" width="15.7109375" style="49" customWidth="1"/>
    <col min="7" max="16384" width="11.42578125" style="49"/>
  </cols>
  <sheetData>
    <row r="7" spans="1:6" x14ac:dyDescent="0.25">
      <c r="A7" s="20" t="s">
        <v>26</v>
      </c>
      <c r="B7" s="21">
        <v>2026</v>
      </c>
      <c r="C7" s="2"/>
      <c r="D7" s="1"/>
      <c r="E7" s="1"/>
      <c r="F7" s="1"/>
    </row>
    <row r="8" spans="1:6" x14ac:dyDescent="0.25">
      <c r="A8" s="56" t="s">
        <v>9</v>
      </c>
      <c r="B8" s="20"/>
      <c r="C8" s="2"/>
      <c r="D8" s="1"/>
      <c r="E8" s="1"/>
      <c r="F8" s="1"/>
    </row>
    <row r="9" spans="1:6" x14ac:dyDescent="0.25">
      <c r="A9" s="3"/>
      <c r="B9" s="1"/>
      <c r="C9" s="2"/>
      <c r="D9" s="1"/>
      <c r="E9" s="1"/>
      <c r="F9" s="1"/>
    </row>
    <row r="10" spans="1:6" x14ac:dyDescent="0.25">
      <c r="A10" s="4" t="s">
        <v>0</v>
      </c>
      <c r="B10" s="4" t="s">
        <v>1</v>
      </c>
      <c r="C10" s="4" t="s">
        <v>2</v>
      </c>
      <c r="D10" s="4" t="s">
        <v>3</v>
      </c>
      <c r="E10" s="50" t="s">
        <v>4</v>
      </c>
      <c r="F10" s="6" t="s">
        <v>5</v>
      </c>
    </row>
    <row r="11" spans="1:6" x14ac:dyDescent="0.25">
      <c r="A11" s="7"/>
      <c r="B11" s="7" t="s">
        <v>10</v>
      </c>
      <c r="C11" s="8" t="s">
        <v>6</v>
      </c>
      <c r="D11" s="7">
        <v>60</v>
      </c>
      <c r="E11" s="64">
        <f>195.25*1.1</f>
        <v>214.77500000000001</v>
      </c>
      <c r="F11" s="39">
        <f>D11*E11</f>
        <v>12886.5</v>
      </c>
    </row>
    <row r="12" spans="1:6" x14ac:dyDescent="0.25">
      <c r="A12" s="7"/>
      <c r="B12" s="7" t="s">
        <v>27</v>
      </c>
      <c r="C12" s="8" t="s">
        <v>6</v>
      </c>
      <c r="D12" s="7">
        <v>26</v>
      </c>
      <c r="E12" s="64">
        <v>83.9</v>
      </c>
      <c r="F12" s="39">
        <f>D12*E12</f>
        <v>2181.4</v>
      </c>
    </row>
    <row r="13" spans="1:6" x14ac:dyDescent="0.25">
      <c r="A13" s="11"/>
      <c r="B13" s="12"/>
      <c r="C13" s="13"/>
      <c r="D13" s="11"/>
      <c r="E13" s="11"/>
      <c r="F13" s="12"/>
    </row>
    <row r="14" spans="1:6" ht="15.75" thickBot="1" x14ac:dyDescent="0.3">
      <c r="A14" s="1"/>
      <c r="B14" s="1"/>
      <c r="C14" s="2"/>
      <c r="D14" s="1"/>
      <c r="E14" s="1"/>
      <c r="F14" s="1"/>
    </row>
    <row r="15" spans="1:6" x14ac:dyDescent="0.25">
      <c r="A15" s="1"/>
      <c r="B15" s="1"/>
      <c r="C15" s="2"/>
      <c r="D15" s="1"/>
      <c r="E15" s="14" t="s">
        <v>7</v>
      </c>
      <c r="F15" s="15">
        <f>SUM(F11:F14)</f>
        <v>15067.9</v>
      </c>
    </row>
    <row r="16" spans="1:6" x14ac:dyDescent="0.25">
      <c r="A16" s="1"/>
      <c r="B16" s="1"/>
      <c r="C16" s="2"/>
      <c r="D16" s="1"/>
      <c r="E16" s="16" t="s">
        <v>8</v>
      </c>
      <c r="F16" s="17">
        <f>F15*21%</f>
        <v>3164.259</v>
      </c>
    </row>
    <row r="17" spans="1:6" ht="15.75" thickBot="1" x14ac:dyDescent="0.3">
      <c r="A17" s="1"/>
      <c r="B17" s="1"/>
      <c r="C17" s="2"/>
      <c r="D17" s="1"/>
      <c r="E17" s="18" t="s">
        <v>5</v>
      </c>
      <c r="F17" s="19">
        <f>F16+F15</f>
        <v>18232.159</v>
      </c>
    </row>
    <row r="18" spans="1:6" x14ac:dyDescent="0.25">
      <c r="A18" s="56" t="s">
        <v>12</v>
      </c>
      <c r="B18" s="3"/>
      <c r="C18" s="27"/>
      <c r="D18" s="51"/>
      <c r="E18" s="3"/>
      <c r="F18" s="3"/>
    </row>
    <row r="19" spans="1:6" x14ac:dyDescent="0.25">
      <c r="A19" s="3"/>
      <c r="B19" s="3"/>
      <c r="C19" s="27"/>
      <c r="D19" s="3"/>
      <c r="E19" s="3"/>
      <c r="F19" s="3"/>
    </row>
    <row r="20" spans="1:6" x14ac:dyDescent="0.25">
      <c r="A20" s="4" t="s">
        <v>0</v>
      </c>
      <c r="B20" s="4" t="s">
        <v>1</v>
      </c>
      <c r="C20" s="52" t="s">
        <v>2</v>
      </c>
      <c r="D20" s="4" t="s">
        <v>3</v>
      </c>
      <c r="E20" s="50" t="s">
        <v>4</v>
      </c>
      <c r="F20" s="6" t="s">
        <v>5</v>
      </c>
    </row>
    <row r="21" spans="1:6" x14ac:dyDescent="0.25">
      <c r="A21" s="7"/>
      <c r="B21" s="7" t="s">
        <v>13</v>
      </c>
      <c r="C21" s="53" t="s">
        <v>17</v>
      </c>
      <c r="D21" s="7">
        <v>10</v>
      </c>
      <c r="E21" s="65">
        <f>201.66*1.1</f>
        <v>221.82600000000002</v>
      </c>
      <c r="F21" s="39">
        <f>D21*E21</f>
        <v>2218.2600000000002</v>
      </c>
    </row>
    <row r="22" spans="1:6" x14ac:dyDescent="0.25">
      <c r="A22" s="7"/>
      <c r="B22" s="7" t="s">
        <v>14</v>
      </c>
      <c r="C22" s="53" t="s">
        <v>17</v>
      </c>
      <c r="D22" s="7">
        <v>10</v>
      </c>
      <c r="E22" s="65">
        <f>122.73*1.1</f>
        <v>135.00300000000001</v>
      </c>
      <c r="F22" s="39">
        <f t="shared" ref="F22:F23" si="0">D22*E22</f>
        <v>1350.0300000000002</v>
      </c>
    </row>
    <row r="23" spans="1:6" x14ac:dyDescent="0.25">
      <c r="A23" s="7"/>
      <c r="B23" s="7" t="s">
        <v>15</v>
      </c>
      <c r="C23" s="53" t="s">
        <v>17</v>
      </c>
      <c r="D23" s="7">
        <v>20</v>
      </c>
      <c r="E23" s="65">
        <f>251.07*1.1</f>
        <v>276.17700000000002</v>
      </c>
      <c r="F23" s="39">
        <f t="shared" si="0"/>
        <v>5523.5400000000009</v>
      </c>
    </row>
    <row r="24" spans="1:6" x14ac:dyDescent="0.25">
      <c r="A24" s="58"/>
      <c r="B24" s="58"/>
      <c r="C24" s="59"/>
      <c r="D24" s="58"/>
      <c r="E24" s="58"/>
      <c r="F24" s="58"/>
    </row>
    <row r="25" spans="1:6" ht="15.75" thickBot="1" x14ac:dyDescent="0.3">
      <c r="A25" s="58"/>
      <c r="B25" s="58"/>
      <c r="C25" s="59"/>
      <c r="D25" s="58"/>
      <c r="E25" s="58"/>
      <c r="F25" s="58"/>
    </row>
    <row r="26" spans="1:6" x14ac:dyDescent="0.25">
      <c r="A26" s="3"/>
      <c r="B26" s="3"/>
      <c r="C26" s="27"/>
      <c r="D26" s="3"/>
      <c r="E26" s="14" t="s">
        <v>7</v>
      </c>
      <c r="F26" s="15">
        <f>SUM(F21:F23)</f>
        <v>9091.8300000000017</v>
      </c>
    </row>
    <row r="27" spans="1:6" x14ac:dyDescent="0.25">
      <c r="A27" s="3"/>
      <c r="B27" s="3"/>
      <c r="C27" s="27"/>
      <c r="D27" s="3"/>
      <c r="E27" s="16" t="s">
        <v>8</v>
      </c>
      <c r="F27" s="17">
        <f>F26*21%</f>
        <v>1909.2843000000003</v>
      </c>
    </row>
    <row r="28" spans="1:6" ht="15.75" thickBot="1" x14ac:dyDescent="0.3">
      <c r="A28" s="3"/>
      <c r="B28" s="3"/>
      <c r="C28" s="27"/>
      <c r="D28" s="3"/>
      <c r="E28" s="18" t="s">
        <v>5</v>
      </c>
      <c r="F28" s="19">
        <f>F27+F26</f>
        <v>11001.114300000001</v>
      </c>
    </row>
    <row r="30" spans="1:6" x14ac:dyDescent="0.25">
      <c r="A30" s="56" t="s">
        <v>11</v>
      </c>
      <c r="B30" s="28"/>
      <c r="C30" s="2"/>
      <c r="D30" s="29"/>
      <c r="E30" s="1"/>
      <c r="F30" s="30"/>
    </row>
    <row r="31" spans="1:6" x14ac:dyDescent="0.25">
      <c r="A31" s="1"/>
      <c r="B31" s="28"/>
      <c r="C31" s="2"/>
      <c r="D31" s="29"/>
      <c r="E31" s="1"/>
      <c r="F31" s="30"/>
    </row>
    <row r="32" spans="1:6" x14ac:dyDescent="0.25">
      <c r="A32" s="4" t="s">
        <v>0</v>
      </c>
      <c r="B32" s="31" t="s">
        <v>1</v>
      </c>
      <c r="C32" s="4" t="s">
        <v>2</v>
      </c>
      <c r="D32" s="32" t="s">
        <v>3</v>
      </c>
      <c r="E32" s="50" t="s">
        <v>4</v>
      </c>
      <c r="F32" s="60" t="s">
        <v>5</v>
      </c>
    </row>
    <row r="33" spans="1:6" ht="34.5" x14ac:dyDescent="0.25">
      <c r="A33" s="35"/>
      <c r="B33" s="36" t="s">
        <v>18</v>
      </c>
      <c r="C33" s="8" t="s">
        <v>19</v>
      </c>
      <c r="D33" s="35">
        <v>26</v>
      </c>
      <c r="E33" s="61">
        <f>94.5*1.1</f>
        <v>103.95</v>
      </c>
      <c r="F33" s="37">
        <f t="shared" ref="F33:F37" si="1">D33*E33</f>
        <v>2702.7000000000003</v>
      </c>
    </row>
    <row r="34" spans="1:6" ht="23.25" x14ac:dyDescent="0.25">
      <c r="A34" s="35"/>
      <c r="B34" s="36" t="s">
        <v>25</v>
      </c>
      <c r="C34" s="8" t="s">
        <v>20</v>
      </c>
      <c r="D34" s="35">
        <v>13</v>
      </c>
      <c r="E34" s="62">
        <f>126*1.1</f>
        <v>138.60000000000002</v>
      </c>
      <c r="F34" s="37">
        <f t="shared" si="1"/>
        <v>1801.8000000000002</v>
      </c>
    </row>
    <row r="35" spans="1:6" ht="23.25" x14ac:dyDescent="0.25">
      <c r="A35" s="35"/>
      <c r="B35" s="36" t="s">
        <v>22</v>
      </c>
      <c r="C35" s="8" t="s">
        <v>16</v>
      </c>
      <c r="D35" s="35">
        <v>4</v>
      </c>
      <c r="E35" s="62">
        <f>189*1.1</f>
        <v>207.9</v>
      </c>
      <c r="F35" s="39">
        <f t="shared" si="1"/>
        <v>831.6</v>
      </c>
    </row>
    <row r="36" spans="1:6" x14ac:dyDescent="0.25">
      <c r="A36" s="35"/>
      <c r="B36" s="36" t="s">
        <v>23</v>
      </c>
      <c r="C36" s="8" t="s">
        <v>17</v>
      </c>
      <c r="D36" s="35">
        <v>13</v>
      </c>
      <c r="E36" s="40">
        <f>42*1.1</f>
        <v>46.2</v>
      </c>
      <c r="F36" s="39">
        <f t="shared" si="1"/>
        <v>600.6</v>
      </c>
    </row>
    <row r="37" spans="1:6" ht="23.25" x14ac:dyDescent="0.25">
      <c r="A37" s="7"/>
      <c r="B37" s="36" t="s">
        <v>24</v>
      </c>
      <c r="C37" s="8" t="s">
        <v>21</v>
      </c>
      <c r="D37" s="35">
        <v>4</v>
      </c>
      <c r="E37" s="62">
        <f>231*1.1</f>
        <v>254.10000000000002</v>
      </c>
      <c r="F37" s="39">
        <f t="shared" si="1"/>
        <v>1016.4000000000001</v>
      </c>
    </row>
    <row r="38" spans="1:6" ht="15.75" thickBot="1" x14ac:dyDescent="0.3">
      <c r="A38" s="1"/>
      <c r="B38" s="28"/>
      <c r="C38" s="2"/>
      <c r="D38" s="29"/>
      <c r="E38" s="1"/>
      <c r="F38" s="30"/>
    </row>
    <row r="39" spans="1:6" x14ac:dyDescent="0.25">
      <c r="A39" s="1"/>
      <c r="B39" s="28"/>
      <c r="C39" s="2"/>
      <c r="D39" s="41" t="s">
        <v>7</v>
      </c>
      <c r="E39" s="42"/>
      <c r="F39" s="43">
        <f>SUM(F33:F38)</f>
        <v>6953.1</v>
      </c>
    </row>
    <row r="40" spans="1:6" x14ac:dyDescent="0.25">
      <c r="A40" s="1"/>
      <c r="B40" s="28"/>
      <c r="C40" s="2"/>
      <c r="D40" s="44" t="s">
        <v>8</v>
      </c>
      <c r="E40" s="12"/>
      <c r="F40" s="45">
        <f>F39*21%</f>
        <v>1460.1510000000001</v>
      </c>
    </row>
    <row r="41" spans="1:6" ht="15.75" thickBot="1" x14ac:dyDescent="0.3">
      <c r="A41" s="1"/>
      <c r="B41" s="28"/>
      <c r="C41" s="2"/>
      <c r="D41" s="46" t="s">
        <v>5</v>
      </c>
      <c r="E41" s="47"/>
      <c r="F41" s="48">
        <f>F40+F39</f>
        <v>8413.2510000000002</v>
      </c>
    </row>
    <row r="43" spans="1:6" ht="15.75" thickBot="1" x14ac:dyDescent="0.3"/>
    <row r="44" spans="1:6" x14ac:dyDescent="0.25">
      <c r="D44" s="41" t="s">
        <v>7</v>
      </c>
      <c r="E44" s="42"/>
      <c r="F44" s="43">
        <f>F15+F26+F39</f>
        <v>31112.83</v>
      </c>
    </row>
    <row r="45" spans="1:6" x14ac:dyDescent="0.25">
      <c r="D45" s="44" t="s">
        <v>8</v>
      </c>
      <c r="E45" s="12"/>
      <c r="F45" s="45">
        <f>F44*21%</f>
        <v>6533.6943000000001</v>
      </c>
    </row>
    <row r="46" spans="1:6" ht="15.75" thickBot="1" x14ac:dyDescent="0.3">
      <c r="D46" s="46" t="s">
        <v>5</v>
      </c>
      <c r="E46" s="47"/>
      <c r="F46" s="48">
        <f>F45+F44</f>
        <v>37646.524300000005</v>
      </c>
    </row>
  </sheetData>
  <pageMargins left="0.7" right="0.7" top="0.75" bottom="0.75" header="0.3" footer="0.3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2024</vt:lpstr>
      <vt:lpstr>2025</vt:lpstr>
      <vt:lpstr>2026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elopez</dc:creator>
  <cp:lastModifiedBy>Monica Rodriguez Campos</cp:lastModifiedBy>
  <cp:lastPrinted>2023-12-22T09:44:30Z</cp:lastPrinted>
  <dcterms:created xsi:type="dcterms:W3CDTF">2017-02-13T11:24:30Z</dcterms:created>
  <dcterms:modified xsi:type="dcterms:W3CDTF">2024-02-05T13:01:47Z</dcterms:modified>
</cp:coreProperties>
</file>