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4\CONT-24-743 Recollida ous i polls_SVIPLA\"/>
    </mc:Choice>
  </mc:AlternateContent>
  <bookViews>
    <workbookView xWindow="0" yWindow="0" windowWidth="23040" windowHeight="9192"/>
  </bookViews>
  <sheets>
    <sheet name="Pressupost desglossat i VEC" sheetId="1" r:id="rId1"/>
    <sheet name="Volumetri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" l="1"/>
  <c r="G10" i="4"/>
  <c r="F10" i="4"/>
  <c r="D30" i="4" l="1"/>
  <c r="D29" i="4"/>
  <c r="D10" i="1"/>
  <c r="E10" i="1" s="1"/>
  <c r="D11" i="1"/>
  <c r="E11" i="1" s="1"/>
  <c r="F11" i="1" l="1"/>
  <c r="G11" i="1" l="1"/>
  <c r="H11" i="1" s="1"/>
  <c r="I11" i="1" s="1"/>
  <c r="K11" i="4"/>
  <c r="F6" i="1"/>
  <c r="E31" i="4" l="1"/>
  <c r="F30" i="4"/>
  <c r="F29" i="4"/>
  <c r="D31" i="4" l="1"/>
  <c r="F31" i="4" s="1"/>
  <c r="F10" i="1" l="1"/>
  <c r="G10" i="1" l="1"/>
  <c r="H10" i="1" s="1"/>
  <c r="I10" i="1" s="1"/>
  <c r="E20" i="1"/>
  <c r="E19" i="1" l="1"/>
  <c r="F19" i="1" s="1"/>
  <c r="G19" i="1" s="1"/>
  <c r="F20" i="1"/>
  <c r="G20" i="1" s="1"/>
  <c r="G21" i="1" l="1"/>
  <c r="C27" i="1" s="1"/>
  <c r="E21" i="1"/>
  <c r="F21" i="1"/>
  <c r="C26" i="1" s="1"/>
  <c r="C29" i="1" l="1"/>
  <c r="C32" i="1" l="1"/>
  <c r="C33" i="1"/>
  <c r="C34" i="1" s="1"/>
  <c r="C36" i="1" s="1"/>
  <c r="C37" i="1" s="1"/>
  <c r="B42" i="1" l="1"/>
  <c r="D42" i="1" s="1"/>
  <c r="C42" i="1"/>
  <c r="F42" i="1" l="1"/>
</calcChain>
</file>

<file path=xl/sharedStrings.xml><?xml version="1.0" encoding="utf-8"?>
<sst xmlns="http://schemas.openxmlformats.org/spreadsheetml/2006/main" count="63" uniqueCount="53">
  <si>
    <t>Costos salarials anuals</t>
  </si>
  <si>
    <t>Personal adscrit al contracte</t>
  </si>
  <si>
    <t>Preu / hora IVA exclòs</t>
  </si>
  <si>
    <t>Preu anual</t>
  </si>
  <si>
    <t>Salari brut</t>
  </si>
  <si>
    <t>Hores  anuals  segons conveni (*)</t>
  </si>
  <si>
    <t>Costos directes</t>
  </si>
  <si>
    <t>TOTAL</t>
  </si>
  <si>
    <t>Costos indirectes:</t>
  </si>
  <si>
    <t>Benefici industrial (8%)</t>
  </si>
  <si>
    <t>Total de costos (directes + indirectes)</t>
  </si>
  <si>
    <t xml:space="preserve">Valor estimat del contracte </t>
  </si>
  <si>
    <t>VEC prestació</t>
  </si>
  <si>
    <t>VEC eventuals pròrrogues</t>
  </si>
  <si>
    <t>VEC modificacions pevistes</t>
  </si>
  <si>
    <t>VE altres conceptes</t>
  </si>
  <si>
    <t>SUMA</t>
  </si>
  <si>
    <t xml:space="preserve"> --- </t>
  </si>
  <si>
    <t>Hores  pròrroga</t>
  </si>
  <si>
    <t>Volumetries per perfil professional</t>
  </si>
  <si>
    <t>Hores Totals</t>
  </si>
  <si>
    <t xml:space="preserve">TOTAL contracte </t>
  </si>
  <si>
    <t>Costos directes desglossats</t>
  </si>
  <si>
    <t>Costos indirectes</t>
  </si>
  <si>
    <t xml:space="preserve">Volumetries del contracte de serveis de vigilància del gavià argentat </t>
  </si>
  <si>
    <t>(*) Convenio colectivo estatal del sector de desinfección, desinsectación y desratización (https://www.boe.es/eli/es/res/2018/03/23/(4) )</t>
  </si>
  <si>
    <t>IVA inclòs</t>
  </si>
  <si>
    <t>IVA exclòs</t>
  </si>
  <si>
    <t>Total amb IVA 21%</t>
  </si>
  <si>
    <t>Cost directes</t>
  </si>
  <si>
    <t>Aplicació percentatge</t>
  </si>
  <si>
    <t>Preu hora</t>
  </si>
  <si>
    <t>Hores contracte (2 anys)</t>
  </si>
  <si>
    <t>Hores  pròrroga        (1 any)</t>
  </si>
  <si>
    <t>Dedicació anual                 (% dedicació perfil)</t>
  </si>
  <si>
    <t>Costos indirectes (18%)</t>
  </si>
  <si>
    <t xml:space="preserve">Costos directes de funcionament </t>
  </si>
  <si>
    <t>Seguretat social (33%)</t>
  </si>
  <si>
    <t xml:space="preserve">Despeses directes de funcionament: vehicles, productes i materials </t>
  </si>
  <si>
    <t>Seguretat Social (33%)</t>
  </si>
  <si>
    <t>1r Tècnic/a N3</t>
  </si>
  <si>
    <t>2n Tècnic/a N3</t>
  </si>
  <si>
    <t>Total salaris  bruts      (2 anualitats)</t>
  </si>
  <si>
    <t>Costos salarials - Seguretat social (33%)</t>
  </si>
  <si>
    <t>Costos salarials - Salaris bruts</t>
  </si>
  <si>
    <t>Hores  contracte             (2 anys)</t>
  </si>
  <si>
    <t>Hores per servei</t>
  </si>
  <si>
    <t xml:space="preserve">2,20h </t>
  </si>
  <si>
    <t>Nombre de serveis / any</t>
  </si>
  <si>
    <t>Durada del contracte (anys)</t>
  </si>
  <si>
    <t>Hores total /any</t>
  </si>
  <si>
    <t>Despeses generals d'estructura (9%)</t>
  </si>
  <si>
    <t>Pressupost Net desglossat (2 anys)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</si>
</sst>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Open Sans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Open Sans"/>
      <family val="2"/>
    </font>
    <font>
      <b/>
      <sz val="11.5"/>
      <color theme="1"/>
      <name val="Open Sans"/>
      <family val="2"/>
    </font>
    <font>
      <sz val="11"/>
      <color theme="1"/>
      <name val="Open Sans"/>
      <family val="2"/>
    </font>
    <font>
      <b/>
      <sz val="12"/>
      <color theme="1"/>
      <name val="Open Sans"/>
      <family val="2"/>
    </font>
    <font>
      <sz val="11"/>
      <name val="Open Sans"/>
      <family val="2"/>
    </font>
    <font>
      <b/>
      <sz val="11.5"/>
      <name val="Open Sans"/>
      <family val="2"/>
    </font>
    <font>
      <b/>
      <sz val="11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44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vertical="center"/>
    </xf>
    <xf numFmtId="44" fontId="6" fillId="2" borderId="1" xfId="0" applyNumberFormat="1" applyFont="1" applyFill="1" applyBorder="1" applyAlignment="1">
      <alignment vertical="center"/>
    </xf>
    <xf numFmtId="4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5" fillId="2" borderId="7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9" xfId="0" applyFont="1" applyBorder="1"/>
    <xf numFmtId="44" fontId="6" fillId="3" borderId="1" xfId="0" applyNumberFormat="1" applyFont="1" applyFill="1" applyBorder="1"/>
    <xf numFmtId="44" fontId="7" fillId="5" borderId="1" xfId="0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/>
    <xf numFmtId="0" fontId="6" fillId="0" borderId="12" xfId="0" applyFont="1" applyBorder="1"/>
    <xf numFmtId="44" fontId="6" fillId="0" borderId="13" xfId="1" applyFont="1" applyBorder="1"/>
    <xf numFmtId="44" fontId="6" fillId="0" borderId="13" xfId="0" applyNumberFormat="1" applyFont="1" applyBorder="1"/>
    <xf numFmtId="0" fontId="0" fillId="0" borderId="14" xfId="0" applyBorder="1"/>
    <xf numFmtId="0" fontId="4" fillId="2" borderId="1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0" fillId="0" borderId="15" xfId="0" applyBorder="1"/>
    <xf numFmtId="0" fontId="4" fillId="2" borderId="18" xfId="0" applyFont="1" applyFill="1" applyBorder="1" applyAlignment="1">
      <alignment vertical="center"/>
    </xf>
    <xf numFmtId="44" fontId="4" fillId="0" borderId="19" xfId="1" applyFont="1" applyBorder="1" applyAlignment="1">
      <alignment horizontal="center" vertical="center"/>
    </xf>
    <xf numFmtId="0" fontId="4" fillId="0" borderId="12" xfId="0" applyFont="1" applyBorder="1"/>
    <xf numFmtId="44" fontId="8" fillId="7" borderId="1" xfId="0" applyNumberFormat="1" applyFont="1" applyFill="1" applyBorder="1"/>
    <xf numFmtId="0" fontId="5" fillId="4" borderId="0" xfId="0" applyFont="1" applyFill="1"/>
    <xf numFmtId="44" fontId="4" fillId="5" borderId="15" xfId="0" applyNumberFormat="1" applyFont="1" applyFill="1" applyBorder="1"/>
    <xf numFmtId="44" fontId="4" fillId="5" borderId="14" xfId="0" applyNumberFormat="1" applyFont="1" applyFill="1" applyBorder="1"/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/>
    </xf>
    <xf numFmtId="0" fontId="4" fillId="0" borderId="0" xfId="0" applyFont="1"/>
    <xf numFmtId="44" fontId="4" fillId="0" borderId="0" xfId="0" applyNumberFormat="1" applyFont="1"/>
    <xf numFmtId="0" fontId="6" fillId="0" borderId="12" xfId="0" applyFont="1" applyBorder="1" applyAlignment="1">
      <alignment vertical="center" wrapText="1"/>
    </xf>
    <xf numFmtId="0" fontId="9" fillId="0" borderId="1" xfId="0" applyFont="1" applyBorder="1"/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/>
    <xf numFmtId="44" fontId="6" fillId="8" borderId="1" xfId="0" applyNumberFormat="1" applyFont="1" applyFill="1" applyBorder="1"/>
    <xf numFmtId="44" fontId="4" fillId="8" borderId="1" xfId="0" applyNumberFormat="1" applyFont="1" applyFill="1" applyBorder="1"/>
    <xf numFmtId="0" fontId="0" fillId="8" borderId="0" xfId="0" applyFill="1"/>
    <xf numFmtId="9" fontId="0" fillId="8" borderId="0" xfId="0" applyNumberFormat="1" applyFill="1"/>
    <xf numFmtId="44" fontId="0" fillId="8" borderId="0" xfId="0" applyNumberFormat="1" applyFill="1"/>
    <xf numFmtId="0" fontId="4" fillId="8" borderId="1" xfId="0" applyFont="1" applyFill="1" applyBorder="1" applyAlignment="1">
      <alignment vertical="center"/>
    </xf>
    <xf numFmtId="0" fontId="6" fillId="8" borderId="1" xfId="0" applyFont="1" applyFill="1" applyBorder="1"/>
    <xf numFmtId="0" fontId="6" fillId="8" borderId="0" xfId="0" applyFont="1" applyFill="1"/>
    <xf numFmtId="0" fontId="1" fillId="8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4" borderId="10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2947147</xdr:colOff>
      <xdr:row>3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5FE662-8669-4733-B2D4-6D56F37CE0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3560" b="11581"/>
        <a:stretch/>
      </xdr:blipFill>
      <xdr:spPr>
        <a:xfrm>
          <a:off x="1378324" y="190500"/>
          <a:ext cx="2947147" cy="5378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19050</xdr:rowOff>
    </xdr:from>
    <xdr:to>
      <xdr:col>2</xdr:col>
      <xdr:colOff>25960</xdr:colOff>
      <xdr:row>4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8D6263C-4E41-462D-91F1-60858CA059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217" b="6054"/>
        <a:stretch/>
      </xdr:blipFill>
      <xdr:spPr>
        <a:xfrm>
          <a:off x="828675" y="209550"/>
          <a:ext cx="195262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42"/>
  <sheetViews>
    <sheetView tabSelected="1" topLeftCell="A37" zoomScale="87" zoomScaleNormal="87" workbookViewId="0">
      <selection activeCell="F6" sqref="F6"/>
    </sheetView>
  </sheetViews>
  <sheetFormatPr defaultColWidth="9.109375" defaultRowHeight="14.4" x14ac:dyDescent="0.3"/>
  <cols>
    <col min="1" max="1" width="20.6640625" customWidth="1"/>
    <col min="2" max="2" width="45.109375" customWidth="1"/>
    <col min="3" max="3" width="23.88671875" customWidth="1"/>
    <col min="4" max="4" width="27.44140625" customWidth="1"/>
    <col min="5" max="5" width="30.33203125" customWidth="1"/>
    <col min="6" max="8" width="23.44140625" customWidth="1"/>
    <col min="9" max="9" width="27.6640625" customWidth="1"/>
    <col min="10" max="10" width="24.5546875" customWidth="1"/>
    <col min="11" max="11" width="23.5546875" customWidth="1"/>
  </cols>
  <sheetData>
    <row r="4" spans="2:9" ht="16.8" x14ac:dyDescent="0.3">
      <c r="E4" s="56" t="s">
        <v>31</v>
      </c>
      <c r="F4" s="57"/>
    </row>
    <row r="5" spans="2:9" ht="15.6" x14ac:dyDescent="0.35">
      <c r="E5" s="36" t="s">
        <v>27</v>
      </c>
      <c r="F5" s="36" t="s">
        <v>26</v>
      </c>
    </row>
    <row r="6" spans="2:9" ht="16.2" thickBot="1" x14ac:dyDescent="0.4">
      <c r="E6" s="33">
        <v>28.09</v>
      </c>
      <c r="F6" s="32">
        <f>(E6*0.21)+E6</f>
        <v>33.988900000000001</v>
      </c>
    </row>
    <row r="7" spans="2:9" ht="21" customHeight="1" x14ac:dyDescent="0.3">
      <c r="B7" s="64" t="s">
        <v>0</v>
      </c>
      <c r="C7" s="64"/>
    </row>
    <row r="8" spans="2:9" ht="15" customHeight="1" x14ac:dyDescent="0.3"/>
    <row r="9" spans="2:9" ht="49.2" customHeight="1" x14ac:dyDescent="0.3">
      <c r="B9" s="44" t="s">
        <v>1</v>
      </c>
      <c r="C9" s="45" t="s">
        <v>2</v>
      </c>
      <c r="D9" s="45" t="s">
        <v>3</v>
      </c>
      <c r="E9" s="45" t="s">
        <v>35</v>
      </c>
      <c r="F9" s="45" t="s">
        <v>29</v>
      </c>
      <c r="G9" s="45" t="s">
        <v>36</v>
      </c>
      <c r="H9" s="45" t="s">
        <v>4</v>
      </c>
      <c r="I9" s="45" t="s">
        <v>37</v>
      </c>
    </row>
    <row r="10" spans="2:9" ht="16.8" x14ac:dyDescent="0.4">
      <c r="B10" s="46" t="s">
        <v>40</v>
      </c>
      <c r="C10" s="47">
        <v>29.62</v>
      </c>
      <c r="D10" s="47">
        <f>C10*C14</f>
        <v>51983.1</v>
      </c>
      <c r="E10" s="47">
        <f>D10*(0.18)/1.18</f>
        <v>7929.6254237288131</v>
      </c>
      <c r="F10" s="47">
        <f>D10-E10</f>
        <v>44053.474576271183</v>
      </c>
      <c r="G10" s="47">
        <f>F10*0.29/1.29</f>
        <v>9903.4942845880942</v>
      </c>
      <c r="H10" s="48">
        <f>(F10-G10)/1.33</f>
        <v>25676.676911039915</v>
      </c>
      <c r="I10" s="47">
        <f>H10*0.33</f>
        <v>8473.3033806431722</v>
      </c>
    </row>
    <row r="11" spans="2:9" ht="16.8" x14ac:dyDescent="0.4">
      <c r="B11" s="46" t="s">
        <v>41</v>
      </c>
      <c r="C11" s="47">
        <v>29.62</v>
      </c>
      <c r="D11" s="47">
        <f>C11*C14</f>
        <v>51983.1</v>
      </c>
      <c r="E11" s="47">
        <f>D11*(0.18)/1.18</f>
        <v>7929.6254237288131</v>
      </c>
      <c r="F11" s="47">
        <f>D11-E11</f>
        <v>44053.474576271183</v>
      </c>
      <c r="G11" s="47">
        <f>F11*0.29/1.29</f>
        <v>9903.4942845880942</v>
      </c>
      <c r="H11" s="48">
        <f>(F11-G11)/1.33</f>
        <v>25676.676911039915</v>
      </c>
      <c r="I11" s="47">
        <f>H11*0.33</f>
        <v>8473.3033806431722</v>
      </c>
    </row>
    <row r="12" spans="2:9" x14ac:dyDescent="0.3">
      <c r="B12" s="49"/>
      <c r="C12" s="49"/>
      <c r="D12" s="50"/>
      <c r="E12" s="51"/>
      <c r="F12" s="51"/>
      <c r="G12" s="51"/>
      <c r="H12" s="49"/>
      <c r="I12" s="49"/>
    </row>
    <row r="13" spans="2:9" x14ac:dyDescent="0.3">
      <c r="B13" s="49"/>
      <c r="C13" s="49"/>
      <c r="D13" s="49"/>
      <c r="E13" s="49"/>
      <c r="F13" s="49"/>
      <c r="G13" s="49"/>
      <c r="H13" s="49"/>
      <c r="I13" s="49"/>
    </row>
    <row r="14" spans="2:9" ht="15.6" x14ac:dyDescent="0.35">
      <c r="B14" s="52" t="s">
        <v>5</v>
      </c>
      <c r="C14" s="53">
        <v>1755</v>
      </c>
      <c r="D14" s="49"/>
      <c r="E14" s="49"/>
      <c r="F14" s="49"/>
      <c r="G14" s="49"/>
      <c r="H14" s="49"/>
      <c r="I14" s="49"/>
    </row>
    <row r="15" spans="2:9" ht="30.6" customHeight="1" x14ac:dyDescent="0.35">
      <c r="B15" s="54" t="s">
        <v>25</v>
      </c>
      <c r="C15" s="55"/>
      <c r="D15" s="54"/>
      <c r="E15" s="54"/>
      <c r="F15" s="54"/>
      <c r="G15" s="54"/>
      <c r="H15" s="49"/>
      <c r="I15" s="49"/>
    </row>
    <row r="16" spans="2:9" x14ac:dyDescent="0.3">
      <c r="C16" s="1"/>
    </row>
    <row r="17" spans="2:7" ht="16.8" x14ac:dyDescent="0.3">
      <c r="B17" s="65" t="s">
        <v>22</v>
      </c>
      <c r="C17" s="65"/>
    </row>
    <row r="18" spans="2:7" ht="38.4" customHeight="1" x14ac:dyDescent="0.3">
      <c r="B18" s="5" t="s">
        <v>1</v>
      </c>
      <c r="C18" s="18" t="s">
        <v>4</v>
      </c>
      <c r="D18" s="18" t="s">
        <v>34</v>
      </c>
      <c r="E18" s="18" t="s">
        <v>30</v>
      </c>
      <c r="F18" s="18" t="s">
        <v>42</v>
      </c>
      <c r="G18" s="18" t="s">
        <v>39</v>
      </c>
    </row>
    <row r="19" spans="2:7" ht="15" customHeight="1" x14ac:dyDescent="0.4">
      <c r="B19" s="40" t="s">
        <v>40</v>
      </c>
      <c r="C19" s="16">
        <v>25676.68</v>
      </c>
      <c r="D19" s="19">
        <v>25</v>
      </c>
      <c r="E19" s="16">
        <f>(C19*D19)/100</f>
        <v>6419.17</v>
      </c>
      <c r="F19" s="16">
        <f>E19*2</f>
        <v>12838.34</v>
      </c>
      <c r="G19" s="16">
        <f>F19*0.33</f>
        <v>4236.6522000000004</v>
      </c>
    </row>
    <row r="20" spans="2:7" ht="16.8" x14ac:dyDescent="0.4">
      <c r="B20" s="40" t="s">
        <v>41</v>
      </c>
      <c r="C20" s="16">
        <v>25676.880000000001</v>
      </c>
      <c r="D20" s="19">
        <v>16</v>
      </c>
      <c r="E20" s="16">
        <f>(C20*D20)/100</f>
        <v>4108.3008</v>
      </c>
      <c r="F20" s="16">
        <f t="shared" ref="F20" si="0">E20*2</f>
        <v>8216.6016</v>
      </c>
      <c r="G20" s="16">
        <f>F20*0.33</f>
        <v>2711.4785280000001</v>
      </c>
    </row>
    <row r="21" spans="2:7" ht="15" customHeight="1" x14ac:dyDescent="0.4">
      <c r="E21" s="30">
        <f>SUM(E19:E20)</f>
        <v>10527.470799999999</v>
      </c>
      <c r="F21" s="17">
        <f>SUM(F19:F20)</f>
        <v>21054.941599999998</v>
      </c>
      <c r="G21" s="17">
        <f>SUM(G19:G20)</f>
        <v>6948.1307280000001</v>
      </c>
    </row>
    <row r="22" spans="2:7" ht="15" thickBot="1" x14ac:dyDescent="0.35">
      <c r="D22" s="2"/>
    </row>
    <row r="23" spans="2:7" ht="15" customHeight="1" x14ac:dyDescent="0.3">
      <c r="B23" s="62" t="s">
        <v>52</v>
      </c>
      <c r="C23" s="63"/>
    </row>
    <row r="24" spans="2:7" ht="15" thickBot="1" x14ac:dyDescent="0.35">
      <c r="B24" s="68"/>
      <c r="C24" s="69"/>
      <c r="D24" s="2"/>
    </row>
    <row r="25" spans="2:7" ht="15.6" x14ac:dyDescent="0.3">
      <c r="B25" s="66" t="s">
        <v>6</v>
      </c>
      <c r="C25" s="67"/>
    </row>
    <row r="26" spans="2:7" ht="15.6" x14ac:dyDescent="0.35">
      <c r="B26" s="20" t="s">
        <v>44</v>
      </c>
      <c r="C26" s="21">
        <f>F21</f>
        <v>21054.941599999998</v>
      </c>
      <c r="D26" s="2"/>
    </row>
    <row r="27" spans="2:7" ht="15.6" x14ac:dyDescent="0.35">
      <c r="B27" s="20" t="s">
        <v>43</v>
      </c>
      <c r="C27" s="21">
        <f>G21</f>
        <v>6948.1307280000001</v>
      </c>
      <c r="D27" s="2"/>
    </row>
    <row r="28" spans="2:7" ht="37.200000000000003" customHeight="1" x14ac:dyDescent="0.35">
      <c r="B28" s="39" t="s">
        <v>38</v>
      </c>
      <c r="C28" s="22">
        <f>(C26+C27)*0.3</f>
        <v>8400.9216983999995</v>
      </c>
      <c r="D28" s="2"/>
    </row>
    <row r="29" spans="2:7" ht="15" customHeight="1" thickBot="1" x14ac:dyDescent="0.4">
      <c r="B29" s="29" t="s">
        <v>7</v>
      </c>
      <c r="C29" s="22">
        <f>SUM(C26:C28)</f>
        <v>36403.994026399996</v>
      </c>
    </row>
    <row r="30" spans="2:7" ht="24" customHeight="1" x14ac:dyDescent="0.3">
      <c r="B30" s="66" t="s">
        <v>23</v>
      </c>
      <c r="C30" s="67"/>
      <c r="D30" s="3"/>
    </row>
    <row r="31" spans="2:7" ht="0.75" customHeight="1" x14ac:dyDescent="0.3">
      <c r="B31" s="24" t="s">
        <v>8</v>
      </c>
      <c r="C31" s="25"/>
    </row>
    <row r="32" spans="2:7" ht="15.6" x14ac:dyDescent="0.35">
      <c r="B32" s="20" t="s">
        <v>51</v>
      </c>
      <c r="C32" s="22">
        <f>C29*0.09</f>
        <v>3276.3594623759996</v>
      </c>
    </row>
    <row r="33" spans="2:6" ht="15.6" x14ac:dyDescent="0.35">
      <c r="B33" s="20" t="s">
        <v>9</v>
      </c>
      <c r="C33" s="22">
        <f>C29*0.08</f>
        <v>2912.319522112</v>
      </c>
    </row>
    <row r="34" spans="2:6" ht="20.100000000000001" customHeight="1" x14ac:dyDescent="0.35">
      <c r="B34" s="29" t="s">
        <v>7</v>
      </c>
      <c r="C34" s="22">
        <f>SUM(C32:C33)</f>
        <v>6188.6789844879995</v>
      </c>
    </row>
    <row r="35" spans="2:6" ht="15" thickBot="1" x14ac:dyDescent="0.35">
      <c r="B35" s="23"/>
      <c r="C35" s="26"/>
    </row>
    <row r="36" spans="2:6" ht="39.9" customHeight="1" thickBot="1" x14ac:dyDescent="0.35">
      <c r="B36" s="27" t="s">
        <v>10</v>
      </c>
      <c r="C36" s="28">
        <f>C29+C34</f>
        <v>42592.673010887993</v>
      </c>
    </row>
    <row r="37" spans="2:6" ht="30.9" customHeight="1" x14ac:dyDescent="0.35">
      <c r="B37" s="37" t="s">
        <v>28</v>
      </c>
      <c r="C37" s="38">
        <f>(C36*0.21)+C36</f>
        <v>51537.134343174475</v>
      </c>
    </row>
    <row r="39" spans="2:6" ht="16.8" x14ac:dyDescent="0.3">
      <c r="B39" s="58" t="s">
        <v>11</v>
      </c>
      <c r="C39" s="59"/>
    </row>
    <row r="40" spans="2:6" x14ac:dyDescent="0.3">
      <c r="B40" s="60"/>
      <c r="C40" s="61"/>
    </row>
    <row r="41" spans="2:6" ht="33.6" x14ac:dyDescent="0.3">
      <c r="B41" s="6" t="s">
        <v>12</v>
      </c>
      <c r="C41" s="7" t="s">
        <v>13</v>
      </c>
      <c r="D41" s="7" t="s">
        <v>14</v>
      </c>
      <c r="E41" s="7" t="s">
        <v>15</v>
      </c>
      <c r="F41" s="7" t="s">
        <v>16</v>
      </c>
    </row>
    <row r="42" spans="2:6" ht="28.95" customHeight="1" x14ac:dyDescent="0.3">
      <c r="B42" s="9">
        <f>C36</f>
        <v>42592.673010887993</v>
      </c>
      <c r="C42" s="9">
        <f>C36/2</f>
        <v>21296.336505443996</v>
      </c>
      <c r="D42" s="10">
        <f>B42*20%</f>
        <v>8518.5346021775986</v>
      </c>
      <c r="E42" s="11" t="s">
        <v>17</v>
      </c>
      <c r="F42" s="8">
        <f>B42+C42+D42</f>
        <v>72407.544118509599</v>
      </c>
    </row>
  </sheetData>
  <mergeCells count="9">
    <mergeCell ref="E4:F4"/>
    <mergeCell ref="B39:C39"/>
    <mergeCell ref="B40:C40"/>
    <mergeCell ref="B23:C23"/>
    <mergeCell ref="B7:C7"/>
    <mergeCell ref="B17:C17"/>
    <mergeCell ref="B25:C25"/>
    <mergeCell ref="B30:C30"/>
    <mergeCell ref="B24:C2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K33"/>
  <sheetViews>
    <sheetView topLeftCell="A4" zoomScale="85" zoomScaleNormal="85" workbookViewId="0">
      <selection activeCell="B30" sqref="B30:C30"/>
    </sheetView>
  </sheetViews>
  <sheetFormatPr defaultColWidth="11.44140625" defaultRowHeight="14.4" x14ac:dyDescent="0.3"/>
  <cols>
    <col min="2" max="2" width="29" customWidth="1"/>
    <col min="3" max="3" width="27.6640625" customWidth="1"/>
    <col min="4" max="4" width="28.109375" customWidth="1"/>
    <col min="5" max="5" width="22.109375" customWidth="1"/>
    <col min="6" max="6" width="18.33203125" customWidth="1"/>
    <col min="7" max="7" width="14.6640625" customWidth="1"/>
    <col min="8" max="8" width="13.5546875" customWidth="1"/>
    <col min="10" max="10" width="22.6640625" customWidth="1"/>
    <col min="11" max="11" width="21.109375" customWidth="1"/>
  </cols>
  <sheetData>
    <row r="7" spans="2:11" ht="16.8" x14ac:dyDescent="0.4">
      <c r="B7" s="31" t="s">
        <v>24</v>
      </c>
      <c r="C7" s="31"/>
      <c r="D7" s="31"/>
      <c r="E7" s="31"/>
    </row>
    <row r="9" spans="2:11" ht="68.400000000000006" customHeight="1" x14ac:dyDescent="0.3">
      <c r="B9" s="13" t="s">
        <v>48</v>
      </c>
      <c r="C9" s="13" t="s">
        <v>46</v>
      </c>
      <c r="D9" s="13" t="s">
        <v>50</v>
      </c>
      <c r="E9" s="7" t="s">
        <v>49</v>
      </c>
      <c r="F9" s="7" t="s">
        <v>45</v>
      </c>
      <c r="G9" s="7" t="s">
        <v>18</v>
      </c>
      <c r="J9" s="56" t="s">
        <v>31</v>
      </c>
      <c r="K9" s="57"/>
    </row>
    <row r="10" spans="2:11" ht="15.6" x14ac:dyDescent="0.3">
      <c r="B10" s="76">
        <v>302</v>
      </c>
      <c r="C10" s="76" t="s">
        <v>47</v>
      </c>
      <c r="D10" s="76">
        <v>664</v>
      </c>
      <c r="E10" s="76">
        <v>2</v>
      </c>
      <c r="F10" s="76">
        <f>(E10*D10)</f>
        <v>1328</v>
      </c>
      <c r="G10" s="76">
        <f>D10</f>
        <v>664</v>
      </c>
      <c r="J10" s="34" t="s">
        <v>27</v>
      </c>
      <c r="K10" s="35" t="s">
        <v>26</v>
      </c>
    </row>
    <row r="11" spans="2:11" ht="16.2" thickBot="1" x14ac:dyDescent="0.4">
      <c r="B11" s="77"/>
      <c r="C11" s="77"/>
      <c r="D11" s="77"/>
      <c r="E11" s="77"/>
      <c r="F11" s="77"/>
      <c r="G11" s="77"/>
      <c r="J11" s="33">
        <v>28.09</v>
      </c>
      <c r="K11" s="32">
        <f>(J11*0.21)+J11</f>
        <v>33.988900000000001</v>
      </c>
    </row>
    <row r="12" spans="2:11" ht="8.4" customHeight="1" x14ac:dyDescent="0.3">
      <c r="B12" s="78"/>
      <c r="C12" s="78"/>
      <c r="D12" s="78"/>
      <c r="E12" s="78"/>
      <c r="F12" s="78"/>
      <c r="G12" s="78"/>
    </row>
    <row r="25" spans="2:6" ht="16.8" x14ac:dyDescent="0.4">
      <c r="B25" s="31" t="s">
        <v>19</v>
      </c>
      <c r="C25" s="31"/>
      <c r="D25" s="31"/>
    </row>
    <row r="26" spans="2:6" ht="15.6" x14ac:dyDescent="0.3">
      <c r="B26" s="4"/>
      <c r="C26" s="4"/>
      <c r="D26" s="4"/>
    </row>
    <row r="28" spans="2:6" ht="31.2" customHeight="1" x14ac:dyDescent="0.3">
      <c r="D28" s="41" t="s">
        <v>32</v>
      </c>
      <c r="E28" s="42" t="s">
        <v>33</v>
      </c>
      <c r="F28" s="41" t="s">
        <v>20</v>
      </c>
    </row>
    <row r="29" spans="2:6" ht="22.2" customHeight="1" x14ac:dyDescent="0.35">
      <c r="B29" s="70" t="s">
        <v>40</v>
      </c>
      <c r="C29" s="71"/>
      <c r="D29" s="15">
        <f>419*2</f>
        <v>838</v>
      </c>
      <c r="E29" s="15">
        <v>419</v>
      </c>
      <c r="F29" s="12">
        <f>SUM(D29:E29)</f>
        <v>1257</v>
      </c>
    </row>
    <row r="30" spans="2:6" ht="22.95" customHeight="1" x14ac:dyDescent="0.35">
      <c r="B30" s="72" t="s">
        <v>41</v>
      </c>
      <c r="C30" s="73"/>
      <c r="D30" s="14">
        <f>245*2</f>
        <v>490</v>
      </c>
      <c r="E30" s="14">
        <v>245</v>
      </c>
      <c r="F30" s="12">
        <f>SUM(D30:E30)</f>
        <v>735</v>
      </c>
    </row>
    <row r="31" spans="2:6" ht="18" customHeight="1" x14ac:dyDescent="0.3">
      <c r="B31" s="74" t="s">
        <v>21</v>
      </c>
      <c r="C31" s="75"/>
      <c r="D31" s="43">
        <f>SUM(D29:D30)</f>
        <v>1328</v>
      </c>
      <c r="E31" s="43">
        <f>SUM(E29:E30)</f>
        <v>664</v>
      </c>
      <c r="F31" s="43">
        <f>SUM(D31:E31)</f>
        <v>1992</v>
      </c>
    </row>
    <row r="33" ht="14.4" customHeight="1" x14ac:dyDescent="0.3"/>
  </sheetData>
  <mergeCells count="10">
    <mergeCell ref="J9:K9"/>
    <mergeCell ref="B29:C29"/>
    <mergeCell ref="B30:C30"/>
    <mergeCell ref="B31:C31"/>
    <mergeCell ref="B10:B12"/>
    <mergeCell ref="C10:C12"/>
    <mergeCell ref="D10:D12"/>
    <mergeCell ref="E10:E12"/>
    <mergeCell ref="F10:F12"/>
    <mergeCell ref="G10:G1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4AE9B7B58CDF4090A79ED9B22DBC84" ma:contentTypeVersion="10" ma:contentTypeDescription="Crear nuevo documento." ma:contentTypeScope="" ma:versionID="aef3f99e8a672e8e3b8e6ebe89b5f74c">
  <xsd:schema xmlns:xsd="http://www.w3.org/2001/XMLSchema" xmlns:xs="http://www.w3.org/2001/XMLSchema" xmlns:p="http://schemas.microsoft.com/office/2006/metadata/properties" xmlns:ns2="ec773bc8-326e-427f-9974-1e080412a215" xmlns:ns3="bd51a68c-959c-469e-9a52-7b25187d767b" targetNamespace="http://schemas.microsoft.com/office/2006/metadata/properties" ma:root="true" ma:fieldsID="1746ff4d4626e127a1971cb90f93aca1" ns2:_="" ns3:_="">
    <xsd:import namespace="ec773bc8-326e-427f-9974-1e080412a215"/>
    <xsd:import namespace="bd51a68c-959c-469e-9a52-7b25187d76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773bc8-326e-427f-9974-1e080412a2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51a68c-959c-469e-9a52-7b25187d767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0D4EC4-470B-42C8-8434-07E902FEE87A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bd51a68c-959c-469e-9a52-7b25187d767b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c773bc8-326e-427f-9974-1e080412a2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BBDA56B-34B9-4D8D-A5E0-D1E53CF45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773bc8-326e-427f-9974-1e080412a215"/>
    <ds:schemaRef ds:uri="bd51a68c-959c-469e-9a52-7b25187d7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A0891C-BC45-4A0F-970B-AD9592C2CA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Pressupost desglossat i VEC</vt:lpstr>
      <vt:lpstr>Volumetries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 Hernández</dc:creator>
  <cp:keywords/>
  <dc:description/>
  <cp:lastModifiedBy>Mònica Agustín Martínez</cp:lastModifiedBy>
  <cp:revision/>
  <dcterms:created xsi:type="dcterms:W3CDTF">2015-06-05T18:19:34Z</dcterms:created>
  <dcterms:modified xsi:type="dcterms:W3CDTF">2025-01-23T13:34:01Z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0x010100BD4AE9B7B58CDF4090A79ED9B22DBC84</vt:lpwstr>
  </property>
</Properties>
</file>