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ustomProperty1.bin" ContentType="application/vnd.openxmlformats-officedocument.spreadsheetml.customProperty"/>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985" yWindow="-45" windowWidth="14445" windowHeight="10905" tabRatio="737" firstSheet="3" activeTab="3"/>
  </bookViews>
  <sheets>
    <sheet name="RESUM ESCENARIS pressupost 2018" sheetId="13" state="hidden" r:id="rId1"/>
    <sheet name="CONTRACTE INICI 1 D'OCTUBRE" sheetId="10" state="hidden" r:id="rId2"/>
    <sheet name="CONTRACTE INICI 1 DE JULIOL" sheetId="9" state="hidden" r:id="rId3"/>
    <sheet name="ANNEX 4" sheetId="40" r:id="rId4"/>
    <sheet name="VALORACIÓ % INCREMENT CONVENI" sheetId="21" state="hidden" r:id="rId5"/>
  </sheets>
  <definedNames>
    <definedName name="_xlnm.Print_Area" localSheetId="0">'RESUM ESCENARIS pressupost 2018'!$A$1:$E$32</definedName>
  </definedNames>
  <calcPr calcId="145621"/>
</workbook>
</file>

<file path=xl/calcChain.xml><?xml version="1.0" encoding="utf-8"?>
<calcChain xmlns="http://schemas.openxmlformats.org/spreadsheetml/2006/main">
  <c r="G10" i="40" l="1"/>
  <c r="G7" i="40" l="1"/>
  <c r="G15" i="40" l="1"/>
  <c r="G16" i="40"/>
  <c r="E16" i="40" l="1"/>
  <c r="E15" i="40"/>
  <c r="E10" i="40" l="1"/>
  <c r="G11" i="40"/>
  <c r="E11" i="40"/>
  <c r="E12" i="40"/>
  <c r="G12" i="40"/>
  <c r="G13" i="40"/>
  <c r="E13" i="40"/>
  <c r="E6" i="21" l="1"/>
  <c r="E7" i="21" s="1"/>
  <c r="E8" i="21" s="1"/>
  <c r="E5" i="21"/>
  <c r="E9" i="21" s="1"/>
  <c r="C5" i="21" s="1"/>
  <c r="D5" i="21" s="1"/>
  <c r="F4" i="21"/>
  <c r="F1" i="21"/>
  <c r="D7" i="21" l="1"/>
  <c r="F5" i="21"/>
  <c r="D6" i="21"/>
  <c r="F6" i="21" s="1"/>
  <c r="F7" i="21" l="1"/>
  <c r="D8" i="21"/>
  <c r="F8" i="21" s="1"/>
  <c r="D9" i="21"/>
  <c r="F9" i="21" s="1"/>
  <c r="M25" i="10" l="1"/>
  <c r="O26" i="9" l="1"/>
  <c r="O25" i="9"/>
  <c r="N26" i="9"/>
  <c r="Q26" i="9" s="1"/>
  <c r="N25" i="9"/>
  <c r="R25" i="9" s="1"/>
  <c r="Q25" i="9" l="1"/>
  <c r="R26" i="9"/>
  <c r="M26" i="10" l="1"/>
  <c r="M26" i="9"/>
  <c r="M25" i="9"/>
  <c r="M18" i="9" l="1"/>
  <c r="M18" i="10"/>
  <c r="K43" i="10" l="1"/>
  <c r="K42" i="10"/>
  <c r="K21" i="10"/>
  <c r="K43" i="9"/>
  <c r="K42" i="9"/>
  <c r="K21" i="9"/>
  <c r="J39" i="9" l="1"/>
  <c r="J39" i="10"/>
  <c r="J38" i="10"/>
  <c r="J38" i="9"/>
  <c r="K37" i="10" l="1"/>
  <c r="K37" i="9"/>
  <c r="K39" i="10"/>
  <c r="K39" i="9"/>
  <c r="K38" i="10"/>
  <c r="K38" i="9"/>
  <c r="I38" i="9" l="1"/>
  <c r="I38" i="10"/>
  <c r="I39" i="10"/>
  <c r="I39" i="9"/>
  <c r="R39" i="10" l="1"/>
  <c r="Q39" i="10"/>
  <c r="N39" i="10"/>
  <c r="M39" i="10"/>
  <c r="O39" i="10"/>
  <c r="Q38" i="9"/>
  <c r="N38" i="9"/>
  <c r="R38" i="9"/>
  <c r="O38" i="9"/>
  <c r="M38" i="9"/>
  <c r="Q39" i="9"/>
  <c r="R39" i="9"/>
  <c r="O39" i="9"/>
  <c r="N39" i="9"/>
  <c r="M39" i="9"/>
  <c r="O38" i="10"/>
  <c r="Q38" i="10"/>
  <c r="M38" i="10"/>
  <c r="R38" i="10"/>
  <c r="N38" i="10"/>
  <c r="I29" i="10" l="1"/>
  <c r="Q29" i="10" s="1"/>
  <c r="I29" i="9"/>
  <c r="Q29" i="9" s="1"/>
  <c r="P39" i="9"/>
  <c r="P38" i="10"/>
  <c r="P38" i="9"/>
  <c r="P39" i="10"/>
  <c r="I28" i="10"/>
  <c r="I28" i="9"/>
  <c r="R29" i="9" l="1"/>
  <c r="M29" i="9"/>
  <c r="R29" i="10"/>
  <c r="O29" i="9"/>
  <c r="O29" i="10"/>
  <c r="N29" i="9"/>
  <c r="M29" i="10"/>
  <c r="N29" i="10"/>
  <c r="N28" i="9"/>
  <c r="Q28" i="9"/>
  <c r="Q30" i="9" s="1"/>
  <c r="O28" i="9"/>
  <c r="M28" i="9"/>
  <c r="R28" i="9"/>
  <c r="R28" i="10"/>
  <c r="O28" i="10"/>
  <c r="Q28" i="10"/>
  <c r="Q30" i="10" s="1"/>
  <c r="N28" i="10"/>
  <c r="M28" i="10"/>
  <c r="R30" i="9" l="1"/>
  <c r="O30" i="9"/>
  <c r="O30" i="10"/>
  <c r="P29" i="9"/>
  <c r="R30" i="10"/>
  <c r="N30" i="9"/>
  <c r="P29" i="10"/>
  <c r="N30" i="10"/>
  <c r="P28" i="9"/>
  <c r="M30" i="9"/>
  <c r="P28" i="10"/>
  <c r="M30" i="10"/>
  <c r="P30" i="9" l="1"/>
  <c r="P30" i="10"/>
  <c r="K33" i="10" l="1"/>
  <c r="K33" i="9"/>
  <c r="J33" i="9" l="1"/>
  <c r="J33" i="10"/>
  <c r="J37" i="9" l="1"/>
  <c r="J37" i="10"/>
  <c r="O37" i="10" l="1"/>
  <c r="N37" i="9"/>
  <c r="M37" i="9"/>
  <c r="O37" i="9"/>
  <c r="Q37" i="9"/>
  <c r="R37" i="9"/>
  <c r="Q37" i="10"/>
  <c r="M37" i="10"/>
  <c r="R37" i="10"/>
  <c r="N37" i="10"/>
  <c r="K35" i="10"/>
  <c r="K35" i="9"/>
  <c r="K36" i="10"/>
  <c r="K36" i="9"/>
  <c r="K34" i="9"/>
  <c r="K34" i="10"/>
  <c r="I33" i="9" l="1"/>
  <c r="M33" i="9" s="1"/>
  <c r="P37" i="10"/>
  <c r="P37" i="9"/>
  <c r="I33" i="10" l="1"/>
  <c r="O33" i="10" s="1"/>
  <c r="R33" i="9"/>
  <c r="Q33" i="9"/>
  <c r="N33" i="9"/>
  <c r="O33" i="9"/>
  <c r="M33" i="10" l="1"/>
  <c r="Q33" i="10"/>
  <c r="N33" i="10"/>
  <c r="R33" i="10"/>
  <c r="J35" i="10"/>
  <c r="J35" i="9"/>
  <c r="J34" i="9"/>
  <c r="J34" i="10"/>
  <c r="P33" i="9"/>
  <c r="J36" i="10"/>
  <c r="J36" i="9"/>
  <c r="P33" i="10" l="1"/>
  <c r="I35" i="10"/>
  <c r="O35" i="10" s="1"/>
  <c r="I35" i="9"/>
  <c r="I36" i="10"/>
  <c r="I36" i="9"/>
  <c r="I34" i="10"/>
  <c r="I34" i="9"/>
  <c r="O34" i="10" l="1"/>
  <c r="Q34" i="10"/>
  <c r="R34" i="10"/>
  <c r="M34" i="10"/>
  <c r="N34" i="10"/>
  <c r="Q36" i="9"/>
  <c r="O36" i="9"/>
  <c r="N36" i="9"/>
  <c r="M36" i="9"/>
  <c r="R36" i="9"/>
  <c r="R35" i="10"/>
  <c r="N35" i="10"/>
  <c r="M35" i="10"/>
  <c r="Q35" i="10"/>
  <c r="Q34" i="9"/>
  <c r="N34" i="9"/>
  <c r="R34" i="9"/>
  <c r="O34" i="9"/>
  <c r="M34" i="9"/>
  <c r="Q36" i="10"/>
  <c r="R36" i="10"/>
  <c r="N36" i="10"/>
  <c r="M36" i="10"/>
  <c r="O36" i="10"/>
  <c r="O35" i="9"/>
  <c r="R35" i="9"/>
  <c r="N35" i="9"/>
  <c r="M35" i="9"/>
  <c r="Q35" i="9"/>
  <c r="O40" i="9" l="1"/>
  <c r="P35" i="9"/>
  <c r="N40" i="9"/>
  <c r="R40" i="10"/>
  <c r="Q40" i="10"/>
  <c r="N40" i="10"/>
  <c r="O40" i="10"/>
  <c r="Q40" i="9"/>
  <c r="R40" i="9"/>
  <c r="P35" i="10"/>
  <c r="P36" i="9"/>
  <c r="M40" i="10"/>
  <c r="P34" i="10"/>
  <c r="P36" i="10"/>
  <c r="P34" i="9"/>
  <c r="M40" i="9"/>
  <c r="P40" i="10" l="1"/>
  <c r="P40" i="9"/>
  <c r="E12" i="13" l="1"/>
  <c r="E13" i="13" s="1"/>
  <c r="E14" i="13" s="1"/>
  <c r="E27" i="13"/>
  <c r="E28" i="13" s="1"/>
  <c r="E29" i="13" s="1"/>
  <c r="N21" i="10"/>
  <c r="R21" i="10"/>
  <c r="M21" i="9"/>
  <c r="O21" i="10"/>
  <c r="R21" i="9"/>
  <c r="O21" i="9"/>
  <c r="Q21" i="9"/>
  <c r="M21" i="10"/>
  <c r="Q21" i="10"/>
  <c r="N21" i="9"/>
  <c r="P21" i="9" l="1"/>
  <c r="P21" i="10"/>
  <c r="Q42" i="9" l="1"/>
  <c r="O42" i="9"/>
  <c r="Q42" i="10"/>
  <c r="R42" i="10"/>
  <c r="R42" i="9"/>
  <c r="N42" i="10"/>
  <c r="M42" i="10" s="1"/>
  <c r="O42" i="10"/>
  <c r="N42" i="9"/>
  <c r="M42" i="9" s="1"/>
  <c r="Q43" i="9"/>
  <c r="R43" i="9"/>
  <c r="N43" i="9"/>
  <c r="M43" i="9" s="1"/>
  <c r="R43" i="10"/>
  <c r="O43" i="10"/>
  <c r="O43" i="9"/>
  <c r="N43" i="10"/>
  <c r="M43" i="10" s="1"/>
  <c r="Q43" i="10"/>
  <c r="P42" i="10" l="1"/>
  <c r="P43" i="9"/>
  <c r="P43" i="10"/>
  <c r="P42" i="9"/>
  <c r="Q22" i="10" l="1"/>
  <c r="Q23" i="10" s="1"/>
  <c r="Q45" i="10" s="1"/>
  <c r="N22" i="9"/>
  <c r="N23" i="9" s="1"/>
  <c r="N45" i="9" s="1"/>
  <c r="Q22" i="9"/>
  <c r="Q23" i="9" s="1"/>
  <c r="Q45" i="9" s="1"/>
  <c r="R22" i="9"/>
  <c r="R23" i="9" s="1"/>
  <c r="R45" i="9" s="1"/>
  <c r="N22" i="10"/>
  <c r="N23" i="10" s="1"/>
  <c r="N45" i="10" s="1"/>
  <c r="M22" i="9"/>
  <c r="R22" i="10"/>
  <c r="R23" i="10" s="1"/>
  <c r="R45" i="10" s="1"/>
  <c r="M22" i="10"/>
  <c r="O22" i="9"/>
  <c r="O23" i="9" s="1"/>
  <c r="O45" i="9" s="1"/>
  <c r="O22" i="10"/>
  <c r="O23" i="10" s="1"/>
  <c r="O45" i="10" s="1"/>
  <c r="N47" i="10" l="1"/>
  <c r="N46" i="10"/>
  <c r="E11" i="10"/>
  <c r="G11" i="10" s="1"/>
  <c r="H11" i="10" s="1"/>
  <c r="P22" i="9"/>
  <c r="P23" i="9" s="1"/>
  <c r="M23" i="9"/>
  <c r="M45" i="9" s="1"/>
  <c r="R46" i="9"/>
  <c r="R47" i="9"/>
  <c r="O46" i="10"/>
  <c r="E12" i="10"/>
  <c r="G12" i="10" s="1"/>
  <c r="H12" i="10" s="1"/>
  <c r="O47" i="10"/>
  <c r="Q47" i="9"/>
  <c r="Q46" i="9"/>
  <c r="N47" i="9"/>
  <c r="E11" i="9"/>
  <c r="G11" i="9" s="1"/>
  <c r="H11" i="9" s="1"/>
  <c r="N46" i="9"/>
  <c r="P22" i="10"/>
  <c r="P23" i="10" s="1"/>
  <c r="M23" i="10"/>
  <c r="M45" i="10" s="1"/>
  <c r="Q46" i="10"/>
  <c r="Q47" i="10"/>
  <c r="O47" i="9"/>
  <c r="E12" i="9"/>
  <c r="G12" i="9" s="1"/>
  <c r="H12" i="9" s="1"/>
  <c r="O46" i="9"/>
  <c r="R46" i="10"/>
  <c r="R47" i="10"/>
  <c r="E23" i="40"/>
  <c r="G23" i="40" s="1"/>
  <c r="C10" i="13" l="1"/>
  <c r="C12" i="13" s="1"/>
  <c r="M47" i="9"/>
  <c r="E10" i="9"/>
  <c r="P45" i="9"/>
  <c r="P47" i="9" s="1"/>
  <c r="M46" i="9"/>
  <c r="P46" i="9" s="1"/>
  <c r="M46" i="10"/>
  <c r="P46" i="10" s="1"/>
  <c r="C25" i="13"/>
  <c r="C27" i="13" s="1"/>
  <c r="P45" i="10"/>
  <c r="P47" i="10" s="1"/>
  <c r="E10" i="10"/>
  <c r="M47" i="10"/>
  <c r="E14" i="40"/>
  <c r="E17" i="40" s="1"/>
  <c r="G14" i="40"/>
  <c r="G17" i="40" s="1"/>
  <c r="G25" i="40" s="1"/>
  <c r="G26" i="40" s="1"/>
  <c r="E13" i="9" l="1"/>
  <c r="G10" i="9"/>
  <c r="G13" i="9" s="1"/>
  <c r="G10" i="10"/>
  <c r="G13" i="10" s="1"/>
  <c r="E13" i="10"/>
  <c r="C28" i="13"/>
  <c r="C29" i="13"/>
  <c r="C13" i="13"/>
  <c r="C14" i="13"/>
  <c r="G27" i="40"/>
  <c r="H10" i="10" l="1"/>
  <c r="H13" i="10" s="1"/>
  <c r="H10" i="9"/>
  <c r="H13" i="9" s="1"/>
  <c r="E7" i="40" l="1"/>
  <c r="E25" i="40" s="1"/>
  <c r="E26" i="40" s="1"/>
  <c r="E27" i="40" s="1"/>
</calcChain>
</file>

<file path=xl/sharedStrings.xml><?xml version="1.0" encoding="utf-8"?>
<sst xmlns="http://schemas.openxmlformats.org/spreadsheetml/2006/main" count="174" uniqueCount="105">
  <si>
    <t>GESTIO DELS SERVEIS D'URGENCIES I EMERGÈNCIES SOCIALS DE BARCELONA (CUESB)</t>
  </si>
  <si>
    <t>preu unitari</t>
  </si>
  <si>
    <t>dies</t>
  </si>
  <si>
    <t>PREU UNITARI</t>
  </si>
  <si>
    <t>IVA</t>
  </si>
  <si>
    <t>places</t>
  </si>
  <si>
    <t>Any</t>
  </si>
  <si>
    <t>C. Econ.</t>
  </si>
  <si>
    <t>C. Func.</t>
  </si>
  <si>
    <t>C. Orgànic</t>
  </si>
  <si>
    <t>Import net</t>
  </si>
  <si>
    <t>% IVA</t>
  </si>
  <si>
    <t>Import IVA</t>
  </si>
  <si>
    <t>Import total</t>
  </si>
  <si>
    <t>227.31</t>
  </si>
  <si>
    <t>0201</t>
  </si>
  <si>
    <r>
      <t>2020*</t>
    </r>
    <r>
      <rPr>
        <vertAlign val="superscript"/>
        <sz val="9"/>
        <color rgb="FF000000"/>
        <rFont val="Verdana"/>
        <family val="2"/>
      </rPr>
      <t>1</t>
    </r>
  </si>
  <si>
    <t>227.32</t>
  </si>
  <si>
    <t>* any de traspàs</t>
  </si>
  <si>
    <t>EXECUCIÓ CONTRACTE</t>
  </si>
  <si>
    <t>LICITACIÓ</t>
  </si>
  <si>
    <t>PRORROGA 2021</t>
  </si>
  <si>
    <t>Despeses per preu global</t>
  </si>
  <si>
    <t>Subtotal Despeses per preu global</t>
  </si>
  <si>
    <t>Subtotal Despeses per preus unitaris</t>
  </si>
  <si>
    <t>Preu base de licitació</t>
  </si>
  <si>
    <t>Preu total del contracte</t>
  </si>
  <si>
    <t>mitg any</t>
  </si>
  <si>
    <t>any senser</t>
  </si>
  <si>
    <t>PRORROGA 2022</t>
  </si>
  <si>
    <t>Dies de servei de acolliment nocturn</t>
  </si>
  <si>
    <t>Dies de servei de centre de dia</t>
  </si>
  <si>
    <t>servei d'alimentació al migdia en el centre de dia</t>
  </si>
  <si>
    <t>servei d'alimentació i higiène l dels servei d'allotjament nocturn</t>
  </si>
  <si>
    <t>UNITATS</t>
  </si>
  <si>
    <t>Despeses per preu unitari SERVEI CANIDE</t>
  </si>
  <si>
    <t>Subtotal Despeses per preus unitaris MODULS</t>
  </si>
  <si>
    <t xml:space="preserve">any de traspàs </t>
  </si>
  <si>
    <t>SERVEI SEB I PER POSSIBLES ACTIVACIONS D'EMERGENCIES SINGULARS</t>
  </si>
  <si>
    <t>SUPOSIT SERVEI DESITJABLE DES DE EL PRIMER DIA DE LA PRESTACIÓ</t>
  </si>
  <si>
    <t xml:space="preserve">PRIMER SEMESTRE </t>
  </si>
  <si>
    <t>SEGON SEMESTRE</t>
  </si>
  <si>
    <t xml:space="preserve">SERVEI DESITJABLE </t>
  </si>
  <si>
    <t>TOTAL PRESSUPOST NECESSARI</t>
  </si>
  <si>
    <t>TOTAL COST NET</t>
  </si>
  <si>
    <t>ESTIMACIÓ DEL PRESSUPOST NECESSARI PER SERVEI CUESB EN 2018</t>
  </si>
  <si>
    <t>CONTRACTE VIGENT</t>
  </si>
  <si>
    <t>NOU CONTRACTE</t>
  </si>
  <si>
    <t>SUPOSIT 1 INICI NOU CONTRACTE L'1 DE JULIOL DE 2018</t>
  </si>
  <si>
    <t>SERVEI CANIDE, PART SERVEI GLOBAL (de 1 de novembre a 30 d'abril)</t>
  </si>
  <si>
    <t>3 meses</t>
  </si>
  <si>
    <t>PRORROGA 3 MESES</t>
  </si>
  <si>
    <t>3 MESES 2018</t>
  </si>
  <si>
    <t>SUPOSIT 2 INICI NOU CONTRACTE L'1 D'OCTUBRE DE 2018</t>
  </si>
  <si>
    <t>increment</t>
  </si>
  <si>
    <t xml:space="preserve">SUPOSITS </t>
  </si>
  <si>
    <t>4 ANUALITATS</t>
  </si>
  <si>
    <t>ANUALITAT</t>
  </si>
  <si>
    <t>Columna2</t>
  </si>
  <si>
    <t>PAGAMENT</t>
  </si>
  <si>
    <t>COST</t>
  </si>
  <si>
    <t>diferencia</t>
  </si>
  <si>
    <t>SUPOSIT increment %</t>
  </si>
  <si>
    <t>total</t>
  </si>
  <si>
    <t>Tenim en compte la resolució de 17 de juliol de 2018 de la Dirección General de Trabajo, por la que se registra u publica el IV Acuerdo para el Empleos y la Negociació colectiva</t>
  </si>
  <si>
    <t>BOE 173 de 18 de Juliol de 2018</t>
  </si>
  <si>
    <t>INICI GENER 2019 EL CONTRACTE</t>
  </si>
  <si>
    <t>Mòdul 7- Servei d'alimentació migdia</t>
  </si>
  <si>
    <t>DERIVADES DE SITUACIONS D'URGÈNCIA</t>
  </si>
  <si>
    <t>DERIVADES DE SITUACIONS D'EMERGÈNCIA</t>
  </si>
  <si>
    <t>24 MESOS</t>
  </si>
  <si>
    <t>Codi</t>
  </si>
  <si>
    <t>Descripció</t>
  </si>
  <si>
    <t>Quantitat estimada</t>
  </si>
  <si>
    <t>Preu u/t Sortida</t>
  </si>
  <si>
    <t>Import sortida</t>
  </si>
  <si>
    <t>Preu u/t  Proveïdor</t>
  </si>
  <si>
    <t>Import  Proveïdor</t>
  </si>
  <si>
    <t>Despeses per preu GLOBAL</t>
  </si>
  <si>
    <t>PREU GLOBAL</t>
  </si>
  <si>
    <t>Subtotal preu global</t>
  </si>
  <si>
    <t>Subtotal preu global proveidor</t>
  </si>
  <si>
    <t xml:space="preserve">Despeses per preu UNITARI </t>
  </si>
  <si>
    <t>Subtotal preus unitaris</t>
  </si>
  <si>
    <t>Subtotal preus unitaris proveidor</t>
  </si>
  <si>
    <t>Despeses per PROVISIONS</t>
  </si>
  <si>
    <t>Subtotal de provisions</t>
  </si>
  <si>
    <t>Subtotal provisions de proveidor</t>
  </si>
  <si>
    <t>IMPORT:</t>
  </si>
  <si>
    <t xml:space="preserve">IMPORT:                    </t>
  </si>
  <si>
    <t>IVA (%):</t>
  </si>
  <si>
    <t>TOTAL:</t>
  </si>
  <si>
    <t xml:space="preserve">TOTAL PROVEIDOR: </t>
  </si>
  <si>
    <t>Barcelona, en la data de signatura</t>
  </si>
  <si>
    <t xml:space="preserve"> </t>
  </si>
  <si>
    <t>Pel període inicial del contracte:</t>
  </si>
  <si>
    <t xml:space="preserve"> 1/1/2024 a 31/12/2025</t>
  </si>
  <si>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</si>
  <si>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Mòdul 1 - Cap de torn (excepcional) (72 mòduls de 4 hores)</t>
  </si>
  <si>
    <t>Mòdul 2- Llicenciaten psicologia (365 mòduls de 4 hores)</t>
  </si>
  <si>
    <t>Mòdul 3- Treballador Social (365 mòduls de 4 hores)</t>
  </si>
  <si>
    <t>Mòdul 4- Personal Qualificat (1296 mòduls de 4 hores)</t>
  </si>
  <si>
    <t>Mòdul 5- Servei de vigilància (cada mòdul equival a 4 h de servei)</t>
  </si>
  <si>
    <t>Mòdul 6- Servei d'alimentació de l'acolliment nocturn (sopar i esmorçar)</t>
  </si>
  <si>
    <t>EXP                 ANNEX-4 BIS</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</si>
</sst>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8" formatCode="#,##0.00\ &quot;€&quot;;[Red]\-#,##0.00\ &quot;€&quot;"/>
    <numFmt numFmtId="44" formatCode="_-* #,##0.00\ &quot;€&quot;_-;\-* #,##0.00\ &quot;€&quot;_-;_-* &quot;-&quot;??\ &quot;€&quot;_-;_-@_-"/>
    <numFmt numFmtId="43" formatCode="_-* #,##0.00\ _€_-;\-* #,##0.00\ _€_-;_-* &quot;-&quot;??\ _€_-;_-@_-"/>
    <numFmt numFmtId="164" formatCode="#,##0.00\ &quot;€&quot;"/>
    <numFmt numFmtId="168" formatCode="#,##0.000"/>
    <numFmt numFmtId="169" formatCode="#,##0.0000\ &quot;€&quot;"/>
    <numFmt numFmtId="171" formatCode="0.000%"/>
    <numFmt numFmtId="173" formatCode="#,##0_);\(#,##0\)"/>
    <numFmt numFmtId="174" formatCode="#,##0.00_);\(#,##0.00\)"/>
    <numFmt numFmtId="179" formatCode="_-* #,##0.00\ [$€-403]_-;\-* #,##0.00\ [$€-403]_-;_-* &quot;-&quot;??\ [$€-403]_-;_-@_-"/>
  </numFmts>
  <fonts count="67">
    <font>
      <sz val="10"/>
      <name val="Arial"/>
    </font>
    <font>
      <b/>
      <sz val="10"/>
      <name val="Arial"/>
      <family val="2"/>
    </font>
    <font>
      <sz val="10"/>
      <name val="Arial"/>
      <family val="2"/>
    </font>
    <font>
      <b/>
      <sz val="16"/>
      <name val="Arial"/>
      <family val="2"/>
    </font>
    <font>
      <b/>
      <sz val="12"/>
      <name val="Arial"/>
      <family val="2"/>
    </font>
    <font>
      <sz val="8"/>
      <name val="Arial"/>
      <family val="2"/>
    </font>
    <font>
      <sz val="10"/>
      <name val="Arial"/>
      <family val="2"/>
    </font>
    <font>
      <sz val="8"/>
      <name val="Verdana"/>
      <family val="2"/>
    </font>
    <font>
      <b/>
      <sz val="11"/>
      <color theme="1"/>
      <name val="Calibri"/>
      <family val="2"/>
      <scheme val="minor"/>
    </font>
    <font>
      <sz val="11"/>
      <name val="Arial"/>
      <family val="2"/>
    </font>
    <font>
      <sz val="10"/>
      <color rgb="FF0070C0"/>
      <name val="Arial"/>
      <family val="2"/>
    </font>
    <font>
      <sz val="8"/>
      <name val="Calibri"/>
      <family val="2"/>
      <scheme val="minor"/>
    </font>
    <font>
      <b/>
      <sz val="9"/>
      <name val="Calibri"/>
      <family val="2"/>
      <scheme val="minor"/>
    </font>
    <font>
      <b/>
      <sz val="9"/>
      <color rgb="FF000000"/>
      <name val="Verdana"/>
      <family val="2"/>
    </font>
    <font>
      <sz val="9"/>
      <color rgb="FF000000"/>
      <name val="Verdana"/>
      <family val="2"/>
    </font>
    <font>
      <vertAlign val="superscript"/>
      <sz val="9"/>
      <color rgb="FF000000"/>
      <name val="Verdana"/>
      <family val="2"/>
    </font>
    <font>
      <sz val="11"/>
      <color theme="1"/>
      <name val="Calibri"/>
      <family val="2"/>
    </font>
    <font>
      <b/>
      <sz val="8"/>
      <color theme="1"/>
      <name val="Verdana"/>
      <family val="2"/>
    </font>
    <font>
      <sz val="8"/>
      <color theme="1"/>
      <name val="Verdana"/>
      <family val="2"/>
    </font>
    <font>
      <b/>
      <sz val="8"/>
      <color rgb="FF000000"/>
      <name val="Arial"/>
      <family val="2"/>
    </font>
    <font>
      <b/>
      <i/>
      <sz val="8"/>
      <color rgb="FF000000"/>
      <name val="Arial"/>
      <family val="2"/>
    </font>
    <font>
      <sz val="8"/>
      <color rgb="FF000000"/>
      <name val="Arial"/>
      <family val="2"/>
    </font>
    <font>
      <sz val="8"/>
      <color theme="1"/>
      <name val="Arial"/>
      <family val="2"/>
    </font>
    <font>
      <b/>
      <sz val="8"/>
      <color theme="1"/>
      <name val="Arial"/>
      <family val="2"/>
    </font>
    <font>
      <sz val="8"/>
      <color theme="1"/>
      <name val="Calibri"/>
      <family val="2"/>
    </font>
    <font>
      <b/>
      <sz val="9"/>
      <color theme="1"/>
      <name val="Arial"/>
      <family val="2"/>
    </font>
    <font>
      <sz val="11"/>
      <color theme="1"/>
      <name val="Verdana"/>
      <family val="2"/>
    </font>
    <font>
      <b/>
      <sz val="11"/>
      <color rgb="FF000000"/>
      <name val="Arial"/>
      <family val="2"/>
    </font>
    <font>
      <sz val="11"/>
      <color theme="1"/>
      <name val="Arial"/>
      <family val="2"/>
    </font>
    <font>
      <b/>
      <sz val="11"/>
      <color theme="1"/>
      <name val="Arial"/>
      <family val="2"/>
    </font>
    <font>
      <sz val="12"/>
      <name val="Arial"/>
      <family val="2"/>
    </font>
    <font>
      <sz val="12"/>
      <color theme="1"/>
      <name val="Verdana"/>
      <family val="2"/>
    </font>
    <font>
      <b/>
      <sz val="12"/>
      <color rgb="FF000000"/>
      <name val="Arial"/>
      <family val="2"/>
    </font>
    <font>
      <sz val="12"/>
      <color theme="1"/>
      <name val="Calibri"/>
      <family val="2"/>
    </font>
    <font>
      <sz val="12"/>
      <color theme="1"/>
      <name val="Arial"/>
      <family val="2"/>
    </font>
    <font>
      <b/>
      <sz val="12"/>
      <color theme="1"/>
      <name val="Arial"/>
      <family val="2"/>
    </font>
    <font>
      <b/>
      <sz val="11"/>
      <color theme="1"/>
      <name val="Calibri"/>
      <family val="2"/>
    </font>
    <font>
      <b/>
      <sz val="12"/>
      <color theme="1"/>
      <name val="Verdana"/>
      <family val="2"/>
    </font>
    <font>
      <b/>
      <sz val="12"/>
      <color theme="1"/>
      <name val="Calibri"/>
      <family val="2"/>
    </font>
    <font>
      <b/>
      <sz val="24"/>
      <name val="Arial"/>
      <family val="2"/>
    </font>
    <font>
      <b/>
      <sz val="8"/>
      <color theme="1"/>
      <name val="Calibri"/>
      <family val="2"/>
    </font>
    <font>
      <b/>
      <sz val="16"/>
      <color rgb="FF0070C0"/>
      <name val="Arial"/>
      <family val="2"/>
    </font>
    <font>
      <b/>
      <sz val="12"/>
      <color rgb="FF0070C0"/>
      <name val="Arial"/>
      <family val="2"/>
    </font>
    <font>
      <b/>
      <sz val="10"/>
      <color rgb="FF0070C0"/>
      <name val="Arial"/>
      <family val="2"/>
    </font>
    <font>
      <b/>
      <sz val="16"/>
      <color theme="5" tint="-0.249977111117893"/>
      <name val="Arial"/>
      <family val="2"/>
    </font>
    <font>
      <b/>
      <sz val="12"/>
      <color theme="5" tint="-0.249977111117893"/>
      <name val="Arial"/>
      <family val="2"/>
    </font>
    <font>
      <b/>
      <sz val="10"/>
      <color theme="5" tint="-0.249977111117893"/>
      <name val="Arial"/>
      <family val="2"/>
    </font>
    <font>
      <sz val="10"/>
      <color theme="5" tint="-0.249977111117893"/>
      <name val="Arial"/>
      <family val="2"/>
    </font>
    <font>
      <b/>
      <sz val="11"/>
      <name val="Calibri"/>
      <family val="2"/>
      <scheme val="minor"/>
    </font>
    <font>
      <sz val="11"/>
      <name val="Calibri"/>
      <family val="2"/>
      <scheme val="minor"/>
    </font>
    <font>
      <b/>
      <sz val="10"/>
      <name val="DINPro-Regular"/>
      <family val="3"/>
    </font>
    <font>
      <sz val="10"/>
      <name val="DINPro-Regular"/>
      <family val="3"/>
    </font>
    <font>
      <b/>
      <sz val="14"/>
      <name val="DINPro-Regular"/>
      <family val="3"/>
    </font>
    <font>
      <b/>
      <sz val="10"/>
      <color rgb="FF00B050"/>
      <name val="DINPro-Regular"/>
      <family val="3"/>
    </font>
    <font>
      <sz val="14"/>
      <name val="DINPro-Regular"/>
      <family val="3"/>
    </font>
    <font>
      <sz val="14"/>
      <name val="Calibri"/>
      <family val="2"/>
      <scheme val="minor"/>
    </font>
    <font>
      <b/>
      <sz val="10"/>
      <name val="Calibri"/>
      <family val="2"/>
      <scheme val="minor"/>
    </font>
    <font>
      <sz val="10"/>
      <name val="Arial"/>
      <family val="2"/>
    </font>
    <font>
      <sz val="10"/>
      <name val="Arial"/>
      <family val="2"/>
    </font>
    <font>
      <sz val="9"/>
      <color theme="1"/>
      <name val="Calibri"/>
      <family val="2"/>
      <scheme val="minor"/>
    </font>
    <font>
      <sz val="9"/>
      <name val="Calibri"/>
      <family val="2"/>
      <scheme val="minor"/>
    </font>
    <font>
      <b/>
      <sz val="9"/>
      <color theme="1"/>
      <name val="Calibri"/>
      <family val="2"/>
      <scheme val="minor"/>
    </font>
    <font>
      <b/>
      <sz val="10"/>
      <color theme="1"/>
      <name val="Calibri"/>
      <family val="2"/>
      <scheme val="minor"/>
    </font>
    <font>
      <sz val="11"/>
      <color indexed="8"/>
      <name val="Calibri"/>
      <family val="2"/>
    </font>
    <font>
      <sz val="9"/>
      <color theme="0"/>
      <name val="Calibri"/>
      <family val="2"/>
      <scheme val="minor"/>
    </font>
    <font>
      <b/>
      <sz val="10"/>
      <color theme="0"/>
      <name val="Calibri"/>
      <family val="2"/>
      <scheme val="minor"/>
    </font>
    <font>
      <b/>
      <sz val="16"/>
      <name val="Calibri"/>
      <family val="2"/>
      <scheme val="minor"/>
    </font>
  </fonts>
  <fills count="1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D8D8D8"/>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8" tint="0.59999389629810485"/>
        <bgColor indexed="64"/>
      </patternFill>
    </fill>
    <fill>
      <patternFill patternType="solid">
        <fgColor rgb="FF00B050"/>
        <bgColor indexed="64"/>
      </patternFill>
    </fill>
    <fill>
      <patternFill patternType="solid">
        <fgColor rgb="FF00B0F0"/>
        <bgColor indexed="64"/>
      </patternFill>
    </fill>
    <fill>
      <patternFill patternType="solid">
        <fgColor theme="6" tint="0.39997558519241921"/>
        <bgColor indexed="64"/>
      </patternFill>
    </fill>
    <fill>
      <patternFill patternType="solid">
        <fgColor indexed="51"/>
        <bgColor indexed="64"/>
      </patternFill>
    </fill>
  </fills>
  <borders count="39">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9" fontId="6" fillId="0" borderId="0" applyFont="0" applyFill="0" applyBorder="0" applyAlignment="0" applyProtection="0"/>
    <xf numFmtId="0" fontId="2" fillId="0" borderId="0"/>
    <xf numFmtId="44" fontId="57" fillId="0" borderId="0" applyFont="0" applyFill="0" applyBorder="0" applyAlignment="0" applyProtection="0"/>
    <xf numFmtId="0" fontId="2" fillId="0" borderId="0"/>
    <xf numFmtId="0" fontId="2" fillId="0" borderId="0"/>
    <xf numFmtId="43" fontId="58" fillId="0" borderId="0" applyFont="0" applyFill="0" applyBorder="0" applyAlignment="0" applyProtection="0"/>
  </cellStyleXfs>
  <cellXfs count="258">
    <xf numFmtId="0" fontId="0" fillId="0" borderId="0" xfId="0"/>
    <xf numFmtId="0" fontId="1" fillId="0" borderId="0" xfId="0" applyFont="1"/>
    <xf numFmtId="0" fontId="2" fillId="0" borderId="0" xfId="0" applyFont="1"/>
    <xf numFmtId="0" fontId="0" fillId="0" borderId="0" xfId="0" applyBorder="1"/>
    <xf numFmtId="0" fontId="0" fillId="0" borderId="0" xfId="0" applyAlignment="1">
      <alignment horizontal="center"/>
    </xf>
    <xf numFmtId="0" fontId="0" fillId="0" borderId="0" xfId="0" applyAlignment="1">
      <alignment vertical="center"/>
    </xf>
    <xf numFmtId="0" fontId="2" fillId="0" borderId="0" xfId="0" applyFont="1" applyAlignment="1">
      <alignment vertical="center"/>
    </xf>
    <xf numFmtId="0" fontId="1" fillId="0" borderId="0" xfId="0" applyFont="1" applyAlignment="1">
      <alignment horizontal="right"/>
    </xf>
    <xf numFmtId="0" fontId="8" fillId="0" borderId="0" xfId="0" applyFont="1"/>
    <xf numFmtId="0" fontId="0" fillId="0" borderId="10" xfId="0" applyBorder="1"/>
    <xf numFmtId="0" fontId="11" fillId="0" borderId="0" xfId="0" applyFont="1" applyBorder="1" applyAlignment="1">
      <alignment vertical="center"/>
    </xf>
    <xf numFmtId="0" fontId="11" fillId="0" borderId="0" xfId="0" applyFont="1" applyBorder="1" applyAlignment="1">
      <alignment horizontal="left" vertical="center"/>
    </xf>
    <xf numFmtId="0" fontId="5" fillId="0" borderId="0" xfId="0" applyFont="1" applyBorder="1" applyAlignment="1">
      <alignment vertical="center"/>
    </xf>
    <xf numFmtId="0" fontId="13" fillId="6" borderId="24" xfId="0" applyFont="1" applyFill="1" applyBorder="1" applyAlignment="1">
      <alignment horizontal="center" vertical="center" wrapText="1"/>
    </xf>
    <xf numFmtId="0" fontId="13" fillId="6" borderId="12"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9" xfId="0" applyFont="1" applyBorder="1" applyAlignment="1">
      <alignment horizontal="center" vertical="center" wrapText="1"/>
    </xf>
    <xf numFmtId="49" fontId="14" fillId="0" borderId="9" xfId="0" applyNumberFormat="1" applyFont="1" applyBorder="1" applyAlignment="1">
      <alignment horizontal="center" vertical="center" wrapText="1"/>
    </xf>
    <xf numFmtId="8" fontId="14" fillId="0" borderId="9" xfId="0" applyNumberFormat="1" applyFont="1" applyBorder="1" applyAlignment="1">
      <alignment horizontal="right" vertical="center" wrapText="1"/>
    </xf>
    <xf numFmtId="9" fontId="14" fillId="0" borderId="8" xfId="0" applyNumberFormat="1" applyFont="1" applyBorder="1" applyAlignment="1">
      <alignment horizontal="center" vertical="center" wrapText="1"/>
    </xf>
    <xf numFmtId="8" fontId="14" fillId="0" borderId="23" xfId="0" applyNumberFormat="1" applyFont="1" applyBorder="1" applyAlignment="1">
      <alignment horizontal="right" vertical="center" wrapText="1"/>
    </xf>
    <xf numFmtId="0" fontId="16" fillId="0" borderId="0" xfId="0" applyFont="1" applyAlignment="1">
      <alignment vertical="center" wrapText="1"/>
    </xf>
    <xf numFmtId="8" fontId="13" fillId="6" borderId="23" xfId="0" applyNumberFormat="1" applyFont="1" applyFill="1" applyBorder="1" applyAlignment="1">
      <alignment horizontal="right" vertical="center"/>
    </xf>
    <xf numFmtId="0" fontId="16" fillId="0" borderId="0" xfId="0" applyFont="1" applyAlignment="1">
      <alignment vertical="center"/>
    </xf>
    <xf numFmtId="8" fontId="13" fillId="6" borderId="9" xfId="0" applyNumberFormat="1" applyFont="1" applyFill="1" applyBorder="1" applyAlignment="1">
      <alignment horizontal="right" vertical="center"/>
    </xf>
    <xf numFmtId="164" fontId="18" fillId="0" borderId="0" xfId="0" applyNumberFormat="1" applyFont="1"/>
    <xf numFmtId="0" fontId="18" fillId="0" borderId="0" xfId="0" applyNumberFormat="1" applyFont="1" applyAlignment="1">
      <alignment horizontal="center"/>
    </xf>
    <xf numFmtId="0" fontId="18" fillId="0" borderId="0" xfId="0" applyFont="1"/>
    <xf numFmtId="0" fontId="19" fillId="7" borderId="11" xfId="0" applyFont="1" applyFill="1" applyBorder="1" applyAlignment="1">
      <alignment horizontal="center" vertical="center" wrapText="1"/>
    </xf>
    <xf numFmtId="0" fontId="19" fillId="7" borderId="13" xfId="0" applyFont="1" applyFill="1" applyBorder="1" applyAlignment="1">
      <alignment horizontal="center" vertical="center" wrapText="1"/>
    </xf>
    <xf numFmtId="0" fontId="20" fillId="7" borderId="13" xfId="0" applyFont="1" applyFill="1" applyBorder="1" applyAlignment="1">
      <alignment horizontal="center" vertical="center" wrapText="1"/>
    </xf>
    <xf numFmtId="0" fontId="20" fillId="8" borderId="0" xfId="0" applyFont="1" applyFill="1" applyAlignment="1">
      <alignment vertical="center" wrapText="1"/>
    </xf>
    <xf numFmtId="169" fontId="18" fillId="0" borderId="0" xfId="0" applyNumberFormat="1" applyFont="1"/>
    <xf numFmtId="0" fontId="21" fillId="0" borderId="13" xfId="0" applyFont="1" applyBorder="1" applyAlignment="1">
      <alignment vertical="center" wrapText="1"/>
    </xf>
    <xf numFmtId="164" fontId="22" fillId="0" borderId="13" xfId="0" applyNumberFormat="1" applyFont="1" applyBorder="1" applyAlignment="1">
      <alignment vertical="center"/>
    </xf>
    <xf numFmtId="164" fontId="23" fillId="0" borderId="13" xfId="0" applyNumberFormat="1" applyFont="1" applyBorder="1" applyAlignment="1">
      <alignment vertical="center" wrapText="1"/>
    </xf>
    <xf numFmtId="0" fontId="21" fillId="0" borderId="8" xfId="0" applyFont="1" applyBorder="1" applyAlignment="1">
      <alignment vertical="center" wrapText="1"/>
    </xf>
    <xf numFmtId="0" fontId="19" fillId="0" borderId="0" xfId="0" applyFont="1" applyAlignment="1">
      <alignment horizontal="right" vertical="center"/>
    </xf>
    <xf numFmtId="0" fontId="16" fillId="0" borderId="0" xfId="0" applyFont="1"/>
    <xf numFmtId="164" fontId="18" fillId="0" borderId="0" xfId="0" applyNumberFormat="1" applyFont="1" applyAlignment="1">
      <alignment vertical="center"/>
    </xf>
    <xf numFmtId="0" fontId="18" fillId="0" borderId="0" xfId="0" applyNumberFormat="1" applyFont="1" applyAlignment="1">
      <alignment horizontal="center" vertical="center"/>
    </xf>
    <xf numFmtId="0" fontId="24" fillId="0" borderId="0" xfId="0" applyFont="1" applyAlignment="1">
      <alignment vertical="center" wrapText="1"/>
    </xf>
    <xf numFmtId="0" fontId="24" fillId="0" borderId="0" xfId="0" applyFont="1" applyAlignment="1">
      <alignment vertical="center"/>
    </xf>
    <xf numFmtId="0" fontId="24" fillId="0" borderId="0" xfId="0" applyFont="1"/>
    <xf numFmtId="0" fontId="20" fillId="8" borderId="0" xfId="0" applyFont="1" applyFill="1" applyAlignment="1">
      <alignment horizontal="right" vertical="center"/>
    </xf>
    <xf numFmtId="0" fontId="20" fillId="8" borderId="0" xfId="0" applyFont="1" applyFill="1" applyAlignment="1">
      <alignment horizontal="center" vertical="center"/>
    </xf>
    <xf numFmtId="0" fontId="20" fillId="0" borderId="0" xfId="0" applyFont="1" applyAlignment="1">
      <alignment horizontal="right" vertical="center" wrapText="1"/>
    </xf>
    <xf numFmtId="9" fontId="20" fillId="0" borderId="0" xfId="0" applyNumberFormat="1" applyFont="1" applyAlignment="1">
      <alignment horizontal="right" vertical="center" wrapText="1"/>
    </xf>
    <xf numFmtId="164" fontId="22" fillId="0" borderId="0" xfId="0" applyNumberFormat="1" applyFont="1" applyAlignment="1">
      <alignment vertical="center" wrapText="1"/>
    </xf>
    <xf numFmtId="164" fontId="23" fillId="0" borderId="0" xfId="0" applyNumberFormat="1" applyFont="1" applyAlignment="1">
      <alignment vertical="center" wrapText="1"/>
    </xf>
    <xf numFmtId="0" fontId="19" fillId="9" borderId="11" xfId="0" applyFont="1" applyFill="1" applyBorder="1" applyAlignment="1">
      <alignment horizontal="right" vertical="center" wrapText="1"/>
    </xf>
    <xf numFmtId="164" fontId="25" fillId="9" borderId="11" xfId="0" applyNumberFormat="1" applyFont="1" applyFill="1" applyBorder="1" applyAlignment="1">
      <alignment wrapText="1"/>
    </xf>
    <xf numFmtId="0" fontId="7" fillId="0" borderId="0" xfId="0" applyFont="1"/>
    <xf numFmtId="164" fontId="22" fillId="0" borderId="8" xfId="0" applyNumberFormat="1" applyFont="1" applyBorder="1" applyAlignment="1">
      <alignment vertical="center"/>
    </xf>
    <xf numFmtId="169" fontId="18" fillId="0" borderId="0" xfId="0" applyNumberFormat="1" applyFont="1" applyAlignment="1">
      <alignment vertical="center"/>
    </xf>
    <xf numFmtId="164" fontId="22" fillId="0" borderId="0" xfId="0" applyNumberFormat="1" applyFont="1" applyBorder="1" applyAlignment="1">
      <alignment vertical="center" wrapText="1"/>
    </xf>
    <xf numFmtId="164" fontId="22" fillId="2" borderId="0" xfId="0" applyNumberFormat="1" applyFont="1" applyFill="1" applyBorder="1" applyAlignment="1">
      <alignment vertical="center" wrapText="1"/>
    </xf>
    <xf numFmtId="164" fontId="23" fillId="0" borderId="0" xfId="0" applyNumberFormat="1" applyFont="1" applyBorder="1" applyAlignment="1">
      <alignment vertical="center" wrapText="1"/>
    </xf>
    <xf numFmtId="0" fontId="19" fillId="0" borderId="0" xfId="0" applyFont="1" applyAlignment="1">
      <alignment horizontal="left" vertical="center"/>
    </xf>
    <xf numFmtId="4" fontId="11" fillId="0" borderId="0" xfId="0" applyNumberFormat="1" applyFont="1" applyBorder="1" applyAlignment="1">
      <alignment horizontal="left" vertical="center"/>
    </xf>
    <xf numFmtId="4" fontId="18" fillId="0" borderId="0" xfId="0" applyNumberFormat="1" applyFont="1" applyAlignment="1">
      <alignment horizontal="right"/>
    </xf>
    <xf numFmtId="0" fontId="19" fillId="0" borderId="13" xfId="0" applyFont="1" applyBorder="1" applyAlignment="1">
      <alignment vertical="center" wrapText="1"/>
    </xf>
    <xf numFmtId="0" fontId="19" fillId="0" borderId="8" xfId="0" applyFont="1" applyBorder="1" applyAlignment="1">
      <alignment vertical="center" wrapText="1"/>
    </xf>
    <xf numFmtId="0" fontId="9" fillId="0" borderId="0" xfId="0" applyFont="1"/>
    <xf numFmtId="164" fontId="26" fillId="0" borderId="0" xfId="0" applyNumberFormat="1" applyFont="1"/>
    <xf numFmtId="0" fontId="26" fillId="0" borderId="0" xfId="0" applyNumberFormat="1" applyFont="1" applyAlignment="1">
      <alignment horizontal="center"/>
    </xf>
    <xf numFmtId="0" fontId="27" fillId="0" borderId="0" xfId="0" applyFont="1" applyAlignment="1">
      <alignment horizontal="right" vertical="center"/>
    </xf>
    <xf numFmtId="164" fontId="28" fillId="0" borderId="23" xfId="0" applyNumberFormat="1" applyFont="1" applyBorder="1"/>
    <xf numFmtId="164" fontId="29" fillId="0" borderId="24" xfId="0" applyNumberFormat="1" applyFont="1" applyBorder="1"/>
    <xf numFmtId="0" fontId="30" fillId="0" borderId="0" xfId="0" applyFont="1"/>
    <xf numFmtId="164" fontId="31" fillId="0" borderId="0" xfId="0" applyNumberFormat="1" applyFont="1"/>
    <xf numFmtId="0" fontId="31" fillId="0" borderId="0" xfId="0" applyNumberFormat="1" applyFont="1" applyAlignment="1">
      <alignment horizontal="center"/>
    </xf>
    <xf numFmtId="0" fontId="32" fillId="0" borderId="0" xfId="0" applyFont="1" applyAlignment="1">
      <alignment horizontal="right" vertical="center"/>
    </xf>
    <xf numFmtId="0" fontId="33" fillId="0" borderId="0" xfId="0" applyFont="1" applyAlignment="1">
      <alignment vertical="center" wrapText="1"/>
    </xf>
    <xf numFmtId="164" fontId="34" fillId="0" borderId="23" xfId="0" applyNumberFormat="1" applyFont="1" applyBorder="1" applyAlignment="1">
      <alignment vertical="center" wrapText="1"/>
    </xf>
    <xf numFmtId="164" fontId="34" fillId="2" borderId="23" xfId="0" applyNumberFormat="1" applyFont="1" applyFill="1" applyBorder="1" applyAlignment="1">
      <alignment vertical="center" wrapText="1"/>
    </xf>
    <xf numFmtId="164" fontId="35" fillId="0" borderId="23" xfId="0" applyNumberFormat="1" applyFont="1" applyBorder="1" applyAlignment="1">
      <alignment vertical="center" wrapText="1"/>
    </xf>
    <xf numFmtId="0" fontId="36" fillId="0" borderId="0" xfId="0" applyFont="1" applyAlignment="1">
      <alignment vertical="center" wrapText="1"/>
    </xf>
    <xf numFmtId="0" fontId="4" fillId="0" borderId="0" xfId="0" applyFont="1"/>
    <xf numFmtId="164" fontId="37" fillId="0" borderId="0" xfId="0" applyNumberFormat="1" applyFont="1"/>
    <xf numFmtId="0" fontId="37" fillId="0" borderId="0" xfId="0" applyNumberFormat="1" applyFont="1" applyAlignment="1">
      <alignment horizontal="center"/>
    </xf>
    <xf numFmtId="0" fontId="38" fillId="0" borderId="0" xfId="0" applyFont="1" applyAlignment="1">
      <alignment horizontal="right" vertical="center"/>
    </xf>
    <xf numFmtId="164" fontId="34" fillId="0" borderId="24" xfId="0" applyNumberFormat="1" applyFont="1" applyBorder="1" applyAlignment="1">
      <alignment vertical="center" wrapText="1"/>
    </xf>
    <xf numFmtId="164" fontId="35" fillId="0" borderId="24" xfId="0" applyNumberFormat="1" applyFont="1" applyBorder="1" applyAlignment="1">
      <alignment vertical="center" wrapText="1"/>
    </xf>
    <xf numFmtId="0" fontId="39" fillId="10" borderId="0" xfId="0" applyFont="1" applyFill="1"/>
    <xf numFmtId="0" fontId="39" fillId="10" borderId="0" xfId="0" applyFont="1" applyFill="1" applyAlignment="1">
      <alignment horizontal="center"/>
    </xf>
    <xf numFmtId="0" fontId="17" fillId="0" borderId="0" xfId="0" applyFont="1"/>
    <xf numFmtId="164" fontId="23" fillId="0" borderId="8" xfId="0" applyNumberFormat="1" applyFont="1" applyBorder="1" applyAlignment="1">
      <alignment vertical="center"/>
    </xf>
    <xf numFmtId="0" fontId="36" fillId="0" borderId="0" xfId="0" applyFont="1"/>
    <xf numFmtId="0" fontId="36" fillId="0" borderId="0" xfId="0" applyFont="1" applyAlignment="1">
      <alignment vertical="center"/>
    </xf>
    <xf numFmtId="0" fontId="40" fillId="0" borderId="0" xfId="0" applyFont="1"/>
    <xf numFmtId="0" fontId="32" fillId="8" borderId="11" xfId="0" applyFont="1" applyFill="1" applyBorder="1" applyAlignment="1">
      <alignment horizontal="right" vertical="center" wrapText="1"/>
    </xf>
    <xf numFmtId="164" fontId="34" fillId="8" borderId="11" xfId="0" applyNumberFormat="1" applyFont="1" applyFill="1" applyBorder="1" applyAlignment="1">
      <alignment vertical="center" wrapText="1"/>
    </xf>
    <xf numFmtId="164" fontId="35" fillId="8" borderId="11" xfId="0" applyNumberFormat="1" applyFont="1" applyFill="1" applyBorder="1" applyAlignment="1">
      <alignment vertical="center" wrapText="1"/>
    </xf>
    <xf numFmtId="164" fontId="34" fillId="0" borderId="15" xfId="0" applyNumberFormat="1" applyFont="1" applyBorder="1" applyAlignment="1">
      <alignment vertical="center" wrapText="1"/>
    </xf>
    <xf numFmtId="164" fontId="34" fillId="0" borderId="16" xfId="0" applyNumberFormat="1" applyFont="1" applyBorder="1" applyAlignment="1">
      <alignment vertical="center" wrapText="1"/>
    </xf>
    <xf numFmtId="164" fontId="35" fillId="0" borderId="16" xfId="0" applyNumberFormat="1" applyFont="1" applyBorder="1" applyAlignment="1">
      <alignment vertical="center" wrapText="1"/>
    </xf>
    <xf numFmtId="164" fontId="34" fillId="0" borderId="20" xfId="0" applyNumberFormat="1" applyFont="1" applyBorder="1" applyAlignment="1">
      <alignment vertical="center" wrapText="1"/>
    </xf>
    <xf numFmtId="164" fontId="34" fillId="0" borderId="17" xfId="0" applyNumberFormat="1" applyFont="1" applyBorder="1" applyAlignment="1">
      <alignment vertical="center" wrapText="1"/>
    </xf>
    <xf numFmtId="164" fontId="34" fillId="0" borderId="18" xfId="0" applyNumberFormat="1" applyFont="1" applyBorder="1" applyAlignment="1">
      <alignment vertical="center" wrapText="1"/>
    </xf>
    <xf numFmtId="164" fontId="35" fillId="0" borderId="18" xfId="0" applyNumberFormat="1" applyFont="1" applyBorder="1" applyAlignment="1">
      <alignment vertical="center" wrapText="1"/>
    </xf>
    <xf numFmtId="164" fontId="34" fillId="0" borderId="19" xfId="0" applyNumberFormat="1" applyFont="1" applyBorder="1" applyAlignment="1">
      <alignment vertical="center" wrapText="1"/>
    </xf>
    <xf numFmtId="0" fontId="2" fillId="0" borderId="0" xfId="0" applyFont="1" applyAlignment="1">
      <alignment horizontal="right"/>
    </xf>
    <xf numFmtId="9" fontId="0" fillId="0" borderId="0" xfId="0" applyNumberFormat="1"/>
    <xf numFmtId="0" fontId="4" fillId="4" borderId="0" xfId="0" applyFont="1" applyFill="1"/>
    <xf numFmtId="0" fontId="4" fillId="11" borderId="0" xfId="0" applyFont="1" applyFill="1"/>
    <xf numFmtId="0" fontId="3" fillId="12" borderId="0" xfId="0" applyFont="1" applyFill="1"/>
    <xf numFmtId="0" fontId="41" fillId="12" borderId="0" xfId="0" applyFont="1" applyFill="1"/>
    <xf numFmtId="0" fontId="42" fillId="4" borderId="0" xfId="0" applyFont="1" applyFill="1"/>
    <xf numFmtId="0" fontId="42" fillId="0" borderId="0" xfId="0" applyFont="1"/>
    <xf numFmtId="0" fontId="43" fillId="0" borderId="0" xfId="0" applyFont="1"/>
    <xf numFmtId="164" fontId="10" fillId="0" borderId="0" xfId="0" applyNumberFormat="1" applyFont="1"/>
    <xf numFmtId="164" fontId="43" fillId="0" borderId="0" xfId="0" applyNumberFormat="1" applyFont="1"/>
    <xf numFmtId="0" fontId="42" fillId="11" borderId="0" xfId="0" applyFont="1" applyFill="1"/>
    <xf numFmtId="0" fontId="10" fillId="0" borderId="0" xfId="0" applyFont="1"/>
    <xf numFmtId="0" fontId="44" fillId="12" borderId="0" xfId="0" applyFont="1" applyFill="1"/>
    <xf numFmtId="0" fontId="45" fillId="4" borderId="0" xfId="0" applyFont="1" applyFill="1"/>
    <xf numFmtId="0" fontId="45" fillId="0" borderId="0" xfId="0" applyFont="1"/>
    <xf numFmtId="0" fontId="46" fillId="0" borderId="0" xfId="0" applyFont="1"/>
    <xf numFmtId="164" fontId="47" fillId="0" borderId="0" xfId="0" applyNumberFormat="1" applyFont="1"/>
    <xf numFmtId="164" fontId="46" fillId="0" borderId="0" xfId="0" applyNumberFormat="1" applyFont="1"/>
    <xf numFmtId="0" fontId="45" fillId="11" borderId="0" xfId="0" applyFont="1" applyFill="1"/>
    <xf numFmtId="0" fontId="47" fillId="0" borderId="0" xfId="0" applyFont="1"/>
    <xf numFmtId="0" fontId="8" fillId="4" borderId="0" xfId="0" applyFont="1" applyFill="1"/>
    <xf numFmtId="2" fontId="8" fillId="4" borderId="0" xfId="0" applyNumberFormat="1" applyFont="1" applyFill="1"/>
    <xf numFmtId="2" fontId="0" fillId="0" borderId="0" xfId="0" applyNumberFormat="1"/>
    <xf numFmtId="0" fontId="8" fillId="0" borderId="0" xfId="0" applyFont="1" applyAlignment="1">
      <alignment horizontal="center"/>
    </xf>
    <xf numFmtId="173" fontId="48" fillId="0" borderId="0" xfId="2" applyNumberFormat="1" applyFont="1"/>
    <xf numFmtId="4" fontId="49" fillId="0" borderId="0" xfId="2" applyNumberFormat="1" applyFont="1"/>
    <xf numFmtId="173" fontId="49" fillId="0" borderId="0" xfId="2" applyNumberFormat="1" applyFont="1"/>
    <xf numFmtId="2" fontId="49" fillId="0" borderId="0" xfId="2" applyNumberFormat="1" applyFont="1"/>
    <xf numFmtId="173" fontId="48" fillId="0" borderId="0" xfId="2" applyNumberFormat="1" applyFont="1" applyAlignment="1">
      <alignment horizontal="center"/>
    </xf>
    <xf numFmtId="173" fontId="50" fillId="0" borderId="0" xfId="2" applyNumberFormat="1" applyFont="1"/>
    <xf numFmtId="4" fontId="51" fillId="0" borderId="0" xfId="2" applyNumberFormat="1" applyFont="1"/>
    <xf numFmtId="171" fontId="52" fillId="3" borderId="0" xfId="1" applyNumberFormat="1" applyFont="1" applyFill="1"/>
    <xf numFmtId="174" fontId="51" fillId="0" borderId="0" xfId="2" applyNumberFormat="1" applyFont="1"/>
    <xf numFmtId="168" fontId="51" fillId="0" borderId="0" xfId="2" applyNumberFormat="1" applyFont="1"/>
    <xf numFmtId="10" fontId="50" fillId="0" borderId="0" xfId="1" applyNumberFormat="1" applyFont="1" applyAlignment="1">
      <alignment horizontal="center"/>
    </xf>
    <xf numFmtId="10" fontId="51" fillId="0" borderId="0" xfId="2" applyNumberFormat="1" applyFont="1"/>
    <xf numFmtId="173" fontId="51" fillId="0" borderId="0" xfId="2" applyNumberFormat="1" applyFont="1"/>
    <xf numFmtId="10" fontId="53" fillId="0" borderId="0" xfId="1" applyNumberFormat="1" applyFont="1" applyAlignment="1">
      <alignment horizontal="center"/>
    </xf>
    <xf numFmtId="173" fontId="52" fillId="0" borderId="0" xfId="2" applyNumberFormat="1" applyFont="1"/>
    <xf numFmtId="4" fontId="54" fillId="0" borderId="0" xfId="2" applyNumberFormat="1" applyFont="1"/>
    <xf numFmtId="173" fontId="54" fillId="0" borderId="0" xfId="2" applyNumberFormat="1" applyFont="1"/>
    <xf numFmtId="174" fontId="54" fillId="0" borderId="0" xfId="2" applyNumberFormat="1" applyFont="1"/>
    <xf numFmtId="168" fontId="52" fillId="0" borderId="0" xfId="2" applyNumberFormat="1" applyFont="1"/>
    <xf numFmtId="2" fontId="55" fillId="0" borderId="0" xfId="2" applyNumberFormat="1" applyFont="1"/>
    <xf numFmtId="10" fontId="52" fillId="0" borderId="0" xfId="2" applyNumberFormat="1" applyFont="1" applyAlignment="1">
      <alignment horizontal="center"/>
    </xf>
    <xf numFmtId="2" fontId="51" fillId="0" borderId="0" xfId="2" applyNumberFormat="1" applyFont="1"/>
    <xf numFmtId="173" fontId="50" fillId="0" borderId="0" xfId="2" applyNumberFormat="1" applyFont="1" applyAlignment="1">
      <alignment horizontal="center"/>
    </xf>
    <xf numFmtId="0" fontId="0" fillId="0" borderId="0" xfId="0" applyFill="1" applyAlignment="1">
      <alignment vertical="center"/>
    </xf>
    <xf numFmtId="0" fontId="59" fillId="0" borderId="0" xfId="0" applyFont="1" applyBorder="1" applyProtection="1">
      <protection hidden="1"/>
    </xf>
    <xf numFmtId="2" fontId="59" fillId="0" borderId="0" xfId="0" applyNumberFormat="1" applyFont="1" applyBorder="1" applyProtection="1">
      <protection hidden="1"/>
    </xf>
    <xf numFmtId="0" fontId="59" fillId="0" borderId="10" xfId="0" applyFont="1" applyBorder="1" applyProtection="1">
      <protection hidden="1"/>
    </xf>
    <xf numFmtId="179" fontId="12" fillId="0" borderId="0" xfId="0" applyNumberFormat="1" applyFont="1" applyBorder="1" applyProtection="1">
      <protection hidden="1"/>
    </xf>
    <xf numFmtId="0" fontId="0" fillId="0" borderId="10" xfId="0" applyBorder="1" applyProtection="1">
      <protection hidden="1"/>
    </xf>
    <xf numFmtId="0" fontId="12" fillId="0" borderId="0" xfId="0" applyFont="1" applyBorder="1" applyProtection="1">
      <protection hidden="1"/>
    </xf>
    <xf numFmtId="0" fontId="61" fillId="0" borderId="0" xfId="0" applyFont="1" applyBorder="1" applyProtection="1">
      <protection hidden="1"/>
    </xf>
    <xf numFmtId="179" fontId="12" fillId="0" borderId="0" xfId="6"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179" fontId="60" fillId="0" borderId="2" xfId="0" applyNumberFormat="1" applyFont="1" applyBorder="1" applyAlignment="1" applyProtection="1">
      <alignment vertical="center"/>
      <protection hidden="1"/>
    </xf>
    <xf numFmtId="0" fontId="60" fillId="2" borderId="10" xfId="0" quotePrefix="1" applyFont="1" applyFill="1" applyBorder="1" applyAlignment="1" applyProtection="1">
      <alignment vertical="center" wrapText="1"/>
      <protection hidden="1"/>
    </xf>
    <xf numFmtId="179" fontId="61" fillId="5" borderId="3" xfId="0" applyNumberFormat="1" applyFont="1" applyFill="1" applyBorder="1" applyAlignment="1" applyProtection="1">
      <alignment horizontal="right" vertical="center"/>
      <protection hidden="1"/>
    </xf>
    <xf numFmtId="179" fontId="12" fillId="0" borderId="0" xfId="0" applyNumberFormat="1" applyFont="1" applyBorder="1" applyAlignment="1" applyProtection="1">
      <alignment horizontal="right" vertical="center"/>
      <protection hidden="1"/>
    </xf>
    <xf numFmtId="179" fontId="12" fillId="0" borderId="27" xfId="0" applyNumberFormat="1" applyFont="1" applyBorder="1" applyAlignment="1" applyProtection="1">
      <alignment horizontal="right" vertical="center"/>
      <protection hidden="1"/>
    </xf>
    <xf numFmtId="179" fontId="12" fillId="0" borderId="0" xfId="0" applyNumberFormat="1" applyFont="1" applyBorder="1" applyAlignment="1" applyProtection="1">
      <alignment vertical="center"/>
      <protection hidden="1"/>
    </xf>
    <xf numFmtId="179" fontId="61" fillId="0" borderId="0" xfId="0" applyNumberFormat="1" applyFont="1" applyBorder="1" applyAlignment="1" applyProtection="1">
      <alignment horizontal="right" vertical="center"/>
      <protection hidden="1"/>
    </xf>
    <xf numFmtId="0" fontId="12" fillId="2" borderId="10" xfId="0" quotePrefix="1" applyFont="1" applyFill="1" applyBorder="1" applyAlignment="1" applyProtection="1">
      <alignment horizontal="center" vertical="center" wrapText="1"/>
      <protection hidden="1"/>
    </xf>
    <xf numFmtId="179" fontId="12" fillId="0" borderId="0" xfId="0" applyNumberFormat="1" applyFont="1" applyBorder="1" applyAlignment="1" applyProtection="1">
      <alignment horizontal="center" vertical="center"/>
      <protection hidden="1"/>
    </xf>
    <xf numFmtId="179" fontId="12" fillId="0" borderId="27" xfId="0" applyNumberFormat="1" applyFont="1" applyBorder="1" applyAlignment="1" applyProtection="1">
      <alignment horizontal="center" vertical="center"/>
      <protection hidden="1"/>
    </xf>
    <xf numFmtId="179" fontId="60" fillId="0" borderId="1" xfId="0" applyNumberFormat="1" applyFont="1" applyBorder="1" applyAlignment="1" applyProtection="1">
      <alignment vertical="center"/>
      <protection hidden="1"/>
    </xf>
    <xf numFmtId="179" fontId="0" fillId="0" borderId="0" xfId="0" applyNumberFormat="1" applyBorder="1" applyAlignment="1" applyProtection="1">
      <alignment vertical="center"/>
      <protection hidden="1"/>
    </xf>
    <xf numFmtId="179" fontId="60" fillId="0" borderId="0" xfId="0" applyNumberFormat="1" applyFont="1" applyBorder="1" applyAlignment="1" applyProtection="1">
      <alignment vertical="center"/>
      <protection hidden="1"/>
    </xf>
    <xf numFmtId="0" fontId="0" fillId="0" borderId="10" xfId="0" applyBorder="1" applyAlignment="1" applyProtection="1">
      <alignment vertical="center"/>
      <protection hidden="1"/>
    </xf>
    <xf numFmtId="0" fontId="59" fillId="0" borderId="0" xfId="0" applyFont="1" applyBorder="1" applyAlignment="1" applyProtection="1">
      <alignment vertical="center"/>
      <protection hidden="1"/>
    </xf>
    <xf numFmtId="179" fontId="61" fillId="5" borderId="26" xfId="3" applyNumberFormat="1" applyFont="1" applyFill="1" applyBorder="1" applyAlignment="1" applyProtection="1">
      <alignment vertical="center"/>
      <protection hidden="1"/>
    </xf>
    <xf numFmtId="179" fontId="12" fillId="5" borderId="3" xfId="0" applyNumberFormat="1" applyFont="1" applyFill="1" applyBorder="1" applyAlignment="1" applyProtection="1">
      <alignment horizontal="right" vertical="center"/>
      <protection hidden="1"/>
    </xf>
    <xf numFmtId="179" fontId="12" fillId="5" borderId="3" xfId="0" applyNumberFormat="1" applyFont="1" applyFill="1" applyBorder="1" applyAlignment="1" applyProtection="1">
      <alignment vertical="center"/>
      <protection hidden="1"/>
    </xf>
    <xf numFmtId="179" fontId="61" fillId="5" borderId="0" xfId="3" applyNumberFormat="1" applyFont="1" applyFill="1" applyBorder="1" applyAlignment="1" applyProtection="1">
      <alignment vertical="center"/>
      <protection hidden="1"/>
    </xf>
    <xf numFmtId="179" fontId="12" fillId="5" borderId="0" xfId="0" applyNumberFormat="1" applyFont="1" applyFill="1" applyBorder="1" applyAlignment="1" applyProtection="1">
      <alignment horizontal="right" vertical="center"/>
      <protection hidden="1"/>
    </xf>
    <xf numFmtId="179" fontId="12" fillId="5" borderId="0" xfId="0" applyNumberFormat="1" applyFont="1" applyFill="1" applyBorder="1" applyAlignment="1" applyProtection="1">
      <alignment vertical="center"/>
      <protection hidden="1"/>
    </xf>
    <xf numFmtId="179" fontId="61" fillId="0" borderId="0" xfId="3" applyNumberFormat="1" applyFont="1" applyBorder="1" applyAlignment="1" applyProtection="1">
      <alignment vertical="center"/>
      <protection hidden="1"/>
    </xf>
    <xf numFmtId="179" fontId="59" fillId="0" borderId="0" xfId="0" applyNumberFormat="1" applyFont="1" applyBorder="1" applyAlignment="1" applyProtection="1">
      <alignment vertical="center"/>
      <protection hidden="1"/>
    </xf>
    <xf numFmtId="2" fontId="59" fillId="0" borderId="0" xfId="0" applyNumberFormat="1" applyFont="1" applyBorder="1" applyAlignment="1" applyProtection="1">
      <alignment vertical="center"/>
      <protection hidden="1"/>
    </xf>
    <xf numFmtId="0" fontId="60" fillId="0" borderId="4" xfId="0" applyFont="1" applyBorder="1" applyAlignment="1" applyProtection="1">
      <alignment vertical="center"/>
      <protection hidden="1"/>
    </xf>
    <xf numFmtId="0" fontId="59" fillId="0" borderId="3" xfId="0" applyFont="1" applyBorder="1" applyAlignment="1" applyProtection="1">
      <alignment vertical="center"/>
      <protection hidden="1"/>
    </xf>
    <xf numFmtId="179" fontId="12" fillId="5" borderId="2" xfId="6" applyNumberFormat="1" applyFont="1" applyFill="1" applyBorder="1" applyAlignment="1" applyProtection="1">
      <alignment vertical="center"/>
      <protection hidden="1"/>
    </xf>
    <xf numFmtId="179" fontId="61" fillId="0" borderId="2" xfId="0" applyNumberFormat="1" applyFont="1" applyBorder="1" applyAlignment="1" applyProtection="1">
      <alignment horizontal="left" vertical="center"/>
      <protection hidden="1"/>
    </xf>
    <xf numFmtId="179" fontId="60" fillId="0" borderId="2" xfId="6" applyNumberFormat="1" applyFont="1" applyBorder="1" applyAlignment="1" applyProtection="1">
      <alignment vertical="center"/>
      <protection hidden="1"/>
    </xf>
    <xf numFmtId="9" fontId="60" fillId="0" borderId="3" xfId="1" applyFont="1" applyBorder="1" applyAlignment="1" applyProtection="1">
      <alignment vertical="center"/>
      <protection hidden="1"/>
    </xf>
    <xf numFmtId="0" fontId="56" fillId="0" borderId="4" xfId="0" applyFont="1" applyBorder="1" applyAlignment="1" applyProtection="1">
      <alignment vertical="center"/>
      <protection hidden="1"/>
    </xf>
    <xf numFmtId="0" fontId="62" fillId="0" borderId="3" xfId="0" applyFont="1" applyBorder="1" applyAlignment="1" applyProtection="1">
      <alignment vertical="center"/>
      <protection hidden="1"/>
    </xf>
    <xf numFmtId="179" fontId="56" fillId="5" borderId="2" xfId="6" applyNumberFormat="1" applyFont="1" applyFill="1" applyBorder="1" applyAlignment="1" applyProtection="1">
      <alignment vertical="center"/>
      <protection hidden="1"/>
    </xf>
    <xf numFmtId="179" fontId="62" fillId="0" borderId="2" xfId="0" applyNumberFormat="1" applyFont="1" applyBorder="1" applyAlignment="1" applyProtection="1">
      <alignment horizontal="left" vertical="center"/>
      <protection hidden="1"/>
    </xf>
    <xf numFmtId="0" fontId="12" fillId="14" borderId="31" xfId="0" applyFont="1" applyFill="1" applyBorder="1" applyAlignment="1" applyProtection="1">
      <alignment wrapText="1"/>
      <protection hidden="1"/>
    </xf>
    <xf numFmtId="0" fontId="12" fillId="14" borderId="5" xfId="0" applyFont="1" applyFill="1" applyBorder="1" applyAlignment="1" applyProtection="1">
      <alignment vertical="center" wrapText="1"/>
      <protection hidden="1"/>
    </xf>
    <xf numFmtId="0" fontId="12" fillId="14" borderId="5" xfId="0" applyFont="1" applyFill="1" applyBorder="1" applyAlignment="1" applyProtection="1">
      <alignment horizontal="center" vertical="center" wrapText="1"/>
      <protection hidden="1"/>
    </xf>
    <xf numFmtId="2" fontId="12" fillId="14" borderId="5" xfId="0" applyNumberFormat="1" applyFont="1" applyFill="1" applyBorder="1" applyAlignment="1" applyProtection="1">
      <alignment horizontal="center" vertical="center" wrapText="1"/>
      <protection hidden="1"/>
    </xf>
    <xf numFmtId="179" fontId="12" fillId="5" borderId="9" xfId="0" applyNumberFormat="1" applyFont="1" applyFill="1" applyBorder="1" applyAlignment="1" applyProtection="1">
      <alignment vertical="center"/>
      <protection hidden="1"/>
    </xf>
    <xf numFmtId="179" fontId="61" fillId="5" borderId="28" xfId="0" applyNumberFormat="1" applyFont="1" applyFill="1" applyBorder="1" applyAlignment="1" applyProtection="1">
      <alignment horizontal="right" vertical="center"/>
      <protection hidden="1"/>
    </xf>
    <xf numFmtId="179" fontId="12" fillId="5" borderId="14" xfId="0" applyNumberFormat="1" applyFont="1" applyFill="1" applyBorder="1" applyAlignment="1" applyProtection="1">
      <alignment vertical="center"/>
      <protection hidden="1"/>
    </xf>
    <xf numFmtId="0" fontId="60" fillId="2" borderId="25" xfId="0" quotePrefix="1" applyFont="1" applyFill="1" applyBorder="1" applyAlignment="1" applyProtection="1">
      <alignment vertical="center" wrapText="1"/>
      <protection hidden="1"/>
    </xf>
    <xf numFmtId="179" fontId="60" fillId="0" borderId="25" xfId="0" applyNumberFormat="1" applyFont="1" applyBorder="1" applyAlignment="1" applyProtection="1">
      <alignment vertical="center"/>
      <protection hidden="1"/>
    </xf>
    <xf numFmtId="179" fontId="59" fillId="13" borderId="25" xfId="0" applyNumberFormat="1" applyFont="1" applyFill="1" applyBorder="1" applyAlignment="1" applyProtection="1">
      <alignment vertical="center"/>
      <protection locked="0" hidden="1"/>
    </xf>
    <xf numFmtId="179" fontId="60" fillId="0" borderId="26" xfId="0" applyNumberFormat="1" applyFont="1" applyBorder="1" applyAlignment="1" applyProtection="1">
      <alignment vertical="center"/>
      <protection hidden="1"/>
    </xf>
    <xf numFmtId="0" fontId="12" fillId="0" borderId="29" xfId="0" quotePrefix="1" applyFont="1" applyFill="1" applyBorder="1" applyAlignment="1" applyProtection="1">
      <alignment horizontal="left" vertical="center" wrapText="1"/>
      <protection hidden="1"/>
    </xf>
    <xf numFmtId="0" fontId="0" fillId="0" borderId="0" xfId="0" applyFill="1"/>
    <xf numFmtId="0" fontId="59" fillId="0" borderId="2" xfId="0" applyNumberFormat="1" applyFont="1" applyFill="1" applyBorder="1" applyAlignment="1" applyProtection="1">
      <alignment horizontal="right" vertical="center"/>
      <protection locked="0" hidden="1"/>
    </xf>
    <xf numFmtId="179" fontId="64" fillId="0" borderId="2" xfId="6" applyNumberFormat="1" applyFont="1" applyBorder="1" applyAlignment="1" applyProtection="1">
      <alignment vertical="center"/>
      <protection hidden="1"/>
    </xf>
    <xf numFmtId="179" fontId="65" fillId="0" borderId="2" xfId="0" applyNumberFormat="1" applyFont="1" applyBorder="1" applyAlignment="1" applyProtection="1">
      <alignment vertical="center"/>
      <protection hidden="1"/>
    </xf>
    <xf numFmtId="0" fontId="0" fillId="0" borderId="10" xfId="0" applyFill="1" applyBorder="1" applyProtection="1">
      <protection hidden="1"/>
    </xf>
    <xf numFmtId="0" fontId="0" fillId="0" borderId="0" xfId="0" applyFill="1" applyBorder="1" applyProtection="1">
      <protection hidden="1"/>
    </xf>
    <xf numFmtId="0" fontId="0" fillId="0" borderId="6" xfId="0" applyFill="1" applyBorder="1" applyProtection="1">
      <protection hidden="1"/>
    </xf>
    <xf numFmtId="0" fontId="2" fillId="0" borderId="6" xfId="0" applyFont="1" applyFill="1" applyBorder="1" applyProtection="1">
      <protection hidden="1"/>
    </xf>
    <xf numFmtId="0" fontId="66" fillId="0" borderId="10" xfId="0" applyFont="1" applyFill="1" applyBorder="1" applyProtection="1">
      <protection hidden="1"/>
    </xf>
    <xf numFmtId="0" fontId="0" fillId="0" borderId="0" xfId="0" applyFill="1" applyBorder="1" applyAlignment="1" applyProtection="1">
      <alignment horizontal="right"/>
      <protection hidden="1"/>
    </xf>
    <xf numFmtId="0" fontId="0" fillId="0" borderId="6" xfId="0" applyFill="1" applyBorder="1" applyAlignment="1" applyProtection="1">
      <alignment horizontal="right"/>
      <protection hidden="1"/>
    </xf>
    <xf numFmtId="3" fontId="60" fillId="2" borderId="33" xfId="0" quotePrefix="1" applyNumberFormat="1" applyFont="1" applyFill="1" applyBorder="1" applyAlignment="1" applyProtection="1">
      <alignment vertical="center" wrapText="1"/>
      <protection hidden="1"/>
    </xf>
    <xf numFmtId="179" fontId="60" fillId="2" borderId="33" xfId="0" quotePrefix="1" applyNumberFormat="1" applyFont="1" applyFill="1" applyBorder="1" applyAlignment="1" applyProtection="1">
      <alignment vertical="center" wrapText="1"/>
      <protection hidden="1"/>
    </xf>
    <xf numFmtId="179" fontId="60" fillId="0" borderId="33" xfId="0" applyNumberFormat="1" applyFont="1" applyBorder="1" applyAlignment="1" applyProtection="1">
      <alignment vertical="center"/>
      <protection hidden="1"/>
    </xf>
    <xf numFmtId="179" fontId="59" fillId="13" borderId="33" xfId="0" applyNumberFormat="1" applyFont="1" applyFill="1" applyBorder="1" applyAlignment="1" applyProtection="1">
      <alignment vertical="center"/>
      <protection locked="0" hidden="1"/>
    </xf>
    <xf numFmtId="179" fontId="60" fillId="0" borderId="35" xfId="0" applyNumberFormat="1" applyFont="1" applyBorder="1" applyAlignment="1" applyProtection="1">
      <alignment vertical="center"/>
      <protection hidden="1"/>
    </xf>
    <xf numFmtId="3" fontId="60" fillId="2" borderId="37" xfId="0" quotePrefix="1" applyNumberFormat="1" applyFont="1" applyFill="1" applyBorder="1" applyAlignment="1" applyProtection="1">
      <alignment vertical="center" wrapText="1"/>
      <protection hidden="1"/>
    </xf>
    <xf numFmtId="179" fontId="60" fillId="2" borderId="37" xfId="0" quotePrefix="1" applyNumberFormat="1" applyFont="1" applyFill="1" applyBorder="1" applyAlignment="1" applyProtection="1">
      <alignment vertical="center" wrapText="1"/>
      <protection hidden="1"/>
    </xf>
    <xf numFmtId="179" fontId="60" fillId="0" borderId="37" xfId="0" applyNumberFormat="1" applyFont="1" applyBorder="1" applyAlignment="1" applyProtection="1">
      <alignment vertical="center"/>
      <protection hidden="1"/>
    </xf>
    <xf numFmtId="179" fontId="59" fillId="13" borderId="37" xfId="0" applyNumberFormat="1" applyFont="1" applyFill="1" applyBorder="1" applyAlignment="1" applyProtection="1">
      <alignment vertical="center"/>
      <protection locked="0" hidden="1"/>
    </xf>
    <xf numFmtId="179" fontId="60" fillId="0" borderId="38" xfId="0" applyNumberFormat="1" applyFont="1" applyBorder="1" applyAlignment="1" applyProtection="1">
      <alignment vertical="center"/>
      <protection hidden="1"/>
    </xf>
    <xf numFmtId="3" fontId="60" fillId="2" borderId="2" xfId="0" quotePrefix="1" applyNumberFormat="1" applyFont="1" applyFill="1" applyBorder="1" applyAlignment="1" applyProtection="1">
      <alignment vertical="center" wrapText="1"/>
      <protection hidden="1"/>
    </xf>
    <xf numFmtId="179" fontId="60" fillId="2" borderId="2" xfId="0" quotePrefix="1" applyNumberFormat="1" applyFont="1" applyFill="1" applyBorder="1" applyAlignment="1" applyProtection="1">
      <alignment vertical="center" wrapText="1"/>
      <protection hidden="1"/>
    </xf>
    <xf numFmtId="179" fontId="59" fillId="13" borderId="2" xfId="0" applyNumberFormat="1" applyFont="1" applyFill="1" applyBorder="1" applyAlignment="1" applyProtection="1">
      <alignment vertical="center"/>
      <protection locked="0" hidden="1"/>
    </xf>
    <xf numFmtId="179" fontId="60" fillId="0" borderId="22" xfId="0" applyNumberFormat="1" applyFont="1" applyBorder="1" applyAlignment="1" applyProtection="1">
      <alignment vertical="center"/>
      <protection hidden="1"/>
    </xf>
    <xf numFmtId="0" fontId="0" fillId="0" borderId="0" xfId="0" applyFont="1" applyBorder="1" applyAlignment="1" applyProtection="1">
      <alignment vertical="center" wrapText="1"/>
      <protection hidden="1"/>
    </xf>
    <xf numFmtId="0" fontId="11" fillId="2" borderId="25" xfId="0" quotePrefix="1" applyFont="1" applyFill="1" applyBorder="1" applyAlignment="1" applyProtection="1">
      <alignment vertical="center" wrapText="1"/>
      <protection hidden="1"/>
    </xf>
    <xf numFmtId="0" fontId="11" fillId="2" borderId="0" xfId="0" quotePrefix="1" applyFont="1" applyFill="1" applyBorder="1" applyAlignment="1" applyProtection="1">
      <alignment vertical="center" wrapText="1"/>
      <protection hidden="1"/>
    </xf>
    <xf numFmtId="0" fontId="11" fillId="2" borderId="33" xfId="0" quotePrefix="1" applyFont="1" applyFill="1" applyBorder="1" applyAlignment="1" applyProtection="1">
      <alignment vertical="center" wrapText="1"/>
      <protection hidden="1"/>
    </xf>
    <xf numFmtId="0" fontId="11" fillId="2" borderId="2" xfId="0" quotePrefix="1" applyFont="1" applyFill="1" applyBorder="1" applyAlignment="1" applyProtection="1">
      <alignment vertical="center" wrapText="1"/>
      <protection hidden="1"/>
    </xf>
    <xf numFmtId="0" fontId="11" fillId="2" borderId="37" xfId="0" quotePrefix="1" applyFont="1" applyFill="1" applyBorder="1" applyAlignment="1" applyProtection="1">
      <alignment vertical="center" wrapText="1"/>
      <protection hidden="1"/>
    </xf>
    <xf numFmtId="179" fontId="12" fillId="0" borderId="11" xfId="0" applyNumberFormat="1" applyFont="1" applyBorder="1" applyAlignment="1" applyProtection="1">
      <alignment horizontal="right" vertical="center"/>
      <protection hidden="1"/>
    </xf>
    <xf numFmtId="179" fontId="12" fillId="0" borderId="30" xfId="0" applyNumberFormat="1" applyFont="1" applyBorder="1" applyAlignment="1" applyProtection="1">
      <alignment horizontal="right" vertical="center"/>
      <protection hidden="1"/>
    </xf>
    <xf numFmtId="164" fontId="17" fillId="4" borderId="0" xfId="0" applyNumberFormat="1" applyFont="1" applyFill="1" applyAlignment="1">
      <alignment horizontal="center"/>
    </xf>
    <xf numFmtId="4" fontId="11" fillId="0" borderId="0" xfId="0" applyNumberFormat="1" applyFont="1" applyBorder="1" applyAlignment="1">
      <alignment horizontal="left" vertical="center" wrapText="1"/>
    </xf>
    <xf numFmtId="0" fontId="0" fillId="0" borderId="0" xfId="0" applyBorder="1" applyAlignment="1">
      <alignment vertical="center" wrapText="1"/>
    </xf>
    <xf numFmtId="179" fontId="12" fillId="0" borderId="7" xfId="0" applyNumberFormat="1" applyFont="1" applyBorder="1" applyAlignment="1" applyProtection="1">
      <alignment horizontal="right" vertical="center"/>
      <protection hidden="1"/>
    </xf>
    <xf numFmtId="179" fontId="12" fillId="0" borderId="32" xfId="0" applyNumberFormat="1" applyFont="1" applyBorder="1" applyAlignment="1" applyProtection="1">
      <alignment horizontal="right" vertical="center"/>
      <protection hidden="1"/>
    </xf>
    <xf numFmtId="0" fontId="61" fillId="0" borderId="2" xfId="0" applyFont="1" applyBorder="1" applyAlignment="1" applyProtection="1">
      <alignment horizontal="left" vertical="center"/>
      <protection hidden="1"/>
    </xf>
    <xf numFmtId="179" fontId="12" fillId="0" borderId="11" xfId="0" applyNumberFormat="1" applyFont="1" applyBorder="1" applyAlignment="1" applyProtection="1">
      <alignment horizontal="right" vertical="center"/>
      <protection hidden="1"/>
    </xf>
    <xf numFmtId="179" fontId="12" fillId="0" borderId="30" xfId="0" applyNumberFormat="1" applyFont="1" applyBorder="1" applyAlignment="1" applyProtection="1">
      <alignment horizontal="right" vertical="center"/>
      <protection hidden="1"/>
    </xf>
    <xf numFmtId="0" fontId="0" fillId="0" borderId="0" xfId="0" applyFont="1" applyBorder="1" applyAlignment="1" applyProtection="1">
      <alignment horizontal="center" vertical="center" wrapText="1"/>
      <protection hidden="1"/>
    </xf>
    <xf numFmtId="0" fontId="4" fillId="0" borderId="0" xfId="0" applyFont="1" applyFill="1" applyAlignment="1" applyProtection="1">
      <alignment vertical="center"/>
      <protection hidden="1"/>
    </xf>
    <xf numFmtId="0" fontId="0" fillId="0" borderId="0" xfId="0" applyFill="1" applyProtection="1">
      <protection hidden="1"/>
    </xf>
    <xf numFmtId="0" fontId="0" fillId="0" borderId="0" xfId="0" applyProtection="1">
      <protection hidden="1"/>
    </xf>
    <xf numFmtId="0" fontId="0" fillId="0" borderId="0" xfId="0" applyAlignment="1" applyProtection="1">
      <alignment vertical="center"/>
      <protection hidden="1"/>
    </xf>
    <xf numFmtId="0" fontId="19" fillId="0" borderId="34" xfId="0" applyFont="1" applyBorder="1" applyAlignment="1" applyProtection="1">
      <alignment horizontal="left" vertical="center" wrapText="1"/>
      <protection hidden="1"/>
    </xf>
    <xf numFmtId="0" fontId="19" fillId="0" borderId="21" xfId="0" applyFont="1" applyBorder="1" applyAlignment="1" applyProtection="1">
      <alignment horizontal="left" vertical="center" wrapText="1"/>
      <protection hidden="1"/>
    </xf>
    <xf numFmtId="0" fontId="19" fillId="0" borderId="36" xfId="0" applyFont="1" applyBorder="1" applyAlignment="1" applyProtection="1">
      <alignment horizontal="left" vertical="center" wrapText="1"/>
      <protection hidden="1"/>
    </xf>
    <xf numFmtId="0" fontId="21" fillId="0" borderId="0" xfId="0" applyFont="1" applyFill="1" applyBorder="1" applyAlignment="1" applyProtection="1">
      <alignment horizontal="center" vertical="center" wrapText="1"/>
      <protection hidden="1"/>
    </xf>
    <xf numFmtId="179" fontId="61" fillId="0" borderId="0" xfId="0" applyNumberFormat="1" applyFont="1" applyBorder="1" applyAlignment="1" applyProtection="1">
      <alignment horizontal="right"/>
      <protection locked="0" hidden="1"/>
    </xf>
  </cellXfs>
  <cellStyles count="7">
    <cellStyle name="Coma" xfId="6" builtinId="3"/>
    <cellStyle name="Moneda" xfId="3" builtinId="4"/>
    <cellStyle name="Normal" xfId="0" builtinId="0"/>
    <cellStyle name="Normal 2" xfId="2"/>
    <cellStyle name="Normal 2 2" xfId="4"/>
    <cellStyle name="Normal 4" xfId="5"/>
    <cellStyle name="Percentatge" xfId="1" builtinId="5"/>
  </cellStyles>
  <dxfs count="9">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74" formatCode="#,##0.00_);\(#,##0.00\)"/>
    </dxf>
    <dxf>
      <font>
        <b val="0"/>
        <i val="0"/>
        <strike val="0"/>
        <condense val="0"/>
        <extend val="0"/>
        <outline val="0"/>
        <shadow val="0"/>
        <u val="none"/>
        <vertAlign val="baseline"/>
        <sz val="10"/>
        <color auto="1"/>
        <name val="DINPro-Regular"/>
        <scheme val="none"/>
      </font>
      <numFmt numFmtId="174" formatCode="#,##0.00_);\(#,##0.00\)"/>
    </dxf>
    <dxf>
      <font>
        <b val="0"/>
        <i val="0"/>
        <strike val="0"/>
        <condense val="0"/>
        <extend val="0"/>
        <outline val="0"/>
        <shadow val="0"/>
        <u val="none"/>
        <vertAlign val="baseline"/>
        <sz val="10"/>
        <color auto="1"/>
        <name val="DINPro-Regular"/>
        <scheme val="none"/>
      </font>
      <numFmt numFmtId="173"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73"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73" formatCode="#,##0_);\(#,##0\)"/>
    </dxf>
  </dxfs>
  <tableStyles count="0" defaultTableStyle="TableStyleMedium9" defaultPivotStyle="PivotStyleLight16"/>
  <colors>
    <mruColors>
      <color rgb="FF93FFED"/>
      <color rgb="FFF79F57"/>
      <color rgb="FFFFFFCC"/>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66675</xdr:colOff>
      <xdr:row>1</xdr:row>
      <xdr:rowOff>137160</xdr:rowOff>
    </xdr:from>
    <xdr:to>
      <xdr:col>8</xdr:col>
      <xdr:colOff>0</xdr:colOff>
      <xdr:row>7</xdr:row>
      <xdr:rowOff>91440</xdr:rowOff>
    </xdr:to>
    <xdr:sp macro="" textlink="">
      <xdr:nvSpPr>
        <xdr:cNvPr id="2" name="QuadreDeText 1"/>
        <xdr:cNvSpPr txBox="1"/>
      </xdr:nvSpPr>
      <xdr:spPr>
        <a:xfrm>
          <a:off x="66675" y="518160"/>
          <a:ext cx="6227445" cy="960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a-ES" sz="1100" b="1">
              <a:solidFill>
                <a:schemeClr val="dk1"/>
              </a:solidFill>
              <a:effectLst/>
              <a:latin typeface="+mn-lt"/>
              <a:ea typeface="+mn-ea"/>
              <a:cs typeface="+mn-cs"/>
            </a:rPr>
            <a:t>DURADA DEL CONTRACTE</a:t>
          </a:r>
          <a:endParaRPr lang="ca-ES" sz="1100">
            <a:solidFill>
              <a:schemeClr val="dk1"/>
            </a:solidFill>
            <a:effectLst/>
            <a:latin typeface="+mn-lt"/>
            <a:ea typeface="+mn-ea"/>
            <a:cs typeface="+mn-cs"/>
          </a:endParaRPr>
        </a:p>
        <a:p>
          <a:r>
            <a:rPr lang="ca-ES" sz="1100" b="1">
              <a:solidFill>
                <a:schemeClr val="dk1"/>
              </a:solidFill>
              <a:effectLst/>
              <a:latin typeface="+mn-lt"/>
              <a:ea typeface="+mn-ea"/>
              <a:cs typeface="+mn-cs"/>
            </a:rPr>
            <a:t> </a:t>
          </a:r>
          <a:r>
            <a:rPr lang="ca-ES" sz="1100">
              <a:solidFill>
                <a:schemeClr val="dk1"/>
              </a:solidFill>
              <a:effectLst/>
              <a:latin typeface="+mn-lt"/>
              <a:ea typeface="+mn-ea"/>
              <a:cs typeface="+mn-cs"/>
            </a:rPr>
            <a:t>La durada de les prestacions del contracte és a partir del dia </a:t>
          </a:r>
          <a:r>
            <a:rPr lang="ca-ES" sz="1400" b="1">
              <a:solidFill>
                <a:schemeClr val="dk1"/>
              </a:solidFill>
              <a:effectLst/>
              <a:latin typeface="+mn-lt"/>
              <a:ea typeface="+mn-ea"/>
              <a:cs typeface="+mn-cs"/>
            </a:rPr>
            <a:t>1 de setembre</a:t>
          </a:r>
          <a:r>
            <a:rPr lang="ca-ES" sz="1400" b="1" baseline="0">
              <a:solidFill>
                <a:schemeClr val="dk1"/>
              </a:solidFill>
              <a:effectLst/>
              <a:latin typeface="+mn-lt"/>
              <a:ea typeface="+mn-ea"/>
              <a:cs typeface="+mn-cs"/>
            </a:rPr>
            <a:t> </a:t>
          </a:r>
          <a:r>
            <a:rPr lang="ca-ES" sz="1400" b="1">
              <a:solidFill>
                <a:schemeClr val="dk1"/>
              </a:solidFill>
              <a:effectLst/>
              <a:latin typeface="+mn-lt"/>
              <a:ea typeface="+mn-ea"/>
              <a:cs typeface="+mn-cs"/>
            </a:rPr>
            <a:t>de 2018 o del següent al de la seva formalització si és posterior, fins el 31 de desembre de 2020.</a:t>
          </a:r>
        </a:p>
        <a:p>
          <a:r>
            <a:rPr lang="ca-ES" sz="1100">
              <a:solidFill>
                <a:schemeClr val="dk1"/>
              </a:solidFill>
              <a:effectLst/>
              <a:latin typeface="+mn-lt"/>
              <a:ea typeface="+mn-ea"/>
              <a:cs typeface="+mn-cs"/>
            </a:rPr>
            <a:t>La vigència del present contracte podrà prorrogarse un any</a:t>
          </a:r>
          <a:r>
            <a:rPr lang="ca-ES" sz="1100" baseline="0">
              <a:solidFill>
                <a:schemeClr val="dk1"/>
              </a:solidFill>
              <a:effectLst/>
              <a:latin typeface="+mn-lt"/>
              <a:ea typeface="+mn-ea"/>
              <a:cs typeface="+mn-cs"/>
            </a:rPr>
            <a:t>, fins a 31 de desembre de 2022</a:t>
          </a:r>
          <a:r>
            <a:rPr lang="ca-ES" sz="1100">
              <a:solidFill>
                <a:schemeClr val="dk1"/>
              </a:solidFill>
              <a:effectLst/>
              <a:latin typeface="+mn-lt"/>
              <a:ea typeface="+mn-ea"/>
              <a:cs typeface="+mn-cs"/>
            </a:rPr>
            <a:t>.</a:t>
          </a:r>
        </a:p>
        <a:p>
          <a:endParaRPr lang="ca-E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1</xdr:row>
      <xdr:rowOff>137160</xdr:rowOff>
    </xdr:from>
    <xdr:to>
      <xdr:col>8</xdr:col>
      <xdr:colOff>0</xdr:colOff>
      <xdr:row>7</xdr:row>
      <xdr:rowOff>91440</xdr:rowOff>
    </xdr:to>
    <xdr:sp macro="" textlink="">
      <xdr:nvSpPr>
        <xdr:cNvPr id="2" name="QuadreDeText 1"/>
        <xdr:cNvSpPr txBox="1"/>
      </xdr:nvSpPr>
      <xdr:spPr>
        <a:xfrm>
          <a:off x="66675" y="304800"/>
          <a:ext cx="6227445" cy="960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a-ES" sz="1100" b="1">
              <a:solidFill>
                <a:schemeClr val="dk1"/>
              </a:solidFill>
              <a:effectLst/>
              <a:latin typeface="+mn-lt"/>
              <a:ea typeface="+mn-ea"/>
              <a:cs typeface="+mn-cs"/>
            </a:rPr>
            <a:t>DURADA DEL CONTRACTE</a:t>
          </a:r>
          <a:endParaRPr lang="ca-ES" sz="1100">
            <a:solidFill>
              <a:schemeClr val="dk1"/>
            </a:solidFill>
            <a:effectLst/>
            <a:latin typeface="+mn-lt"/>
            <a:ea typeface="+mn-ea"/>
            <a:cs typeface="+mn-cs"/>
          </a:endParaRPr>
        </a:p>
        <a:p>
          <a:r>
            <a:rPr lang="ca-ES" sz="1100" b="1">
              <a:solidFill>
                <a:schemeClr val="dk1"/>
              </a:solidFill>
              <a:effectLst/>
              <a:latin typeface="+mn-lt"/>
              <a:ea typeface="+mn-ea"/>
              <a:cs typeface="+mn-cs"/>
            </a:rPr>
            <a:t> </a:t>
          </a:r>
          <a:r>
            <a:rPr lang="ca-ES" sz="1100">
              <a:solidFill>
                <a:schemeClr val="dk1"/>
              </a:solidFill>
              <a:effectLst/>
              <a:latin typeface="+mn-lt"/>
              <a:ea typeface="+mn-ea"/>
              <a:cs typeface="+mn-cs"/>
            </a:rPr>
            <a:t>La durada de les prestacions del contracte és a partir del dia </a:t>
          </a:r>
          <a:r>
            <a:rPr lang="ca-ES" sz="1400" b="1">
              <a:solidFill>
                <a:schemeClr val="dk1"/>
              </a:solidFill>
              <a:effectLst/>
              <a:latin typeface="+mn-lt"/>
              <a:ea typeface="+mn-ea"/>
              <a:cs typeface="+mn-cs"/>
            </a:rPr>
            <a:t>1 de juliol de 2018 o del següent al de la seva formalització si és posterior, fins el 31 de desembre de 2020.</a:t>
          </a:r>
        </a:p>
        <a:p>
          <a:r>
            <a:rPr lang="ca-ES" sz="1100">
              <a:solidFill>
                <a:schemeClr val="dk1"/>
              </a:solidFill>
              <a:effectLst/>
              <a:latin typeface="+mn-lt"/>
              <a:ea typeface="+mn-ea"/>
              <a:cs typeface="+mn-cs"/>
            </a:rPr>
            <a:t>La vigència del present contracte podrà prorrogarse un any</a:t>
          </a:r>
          <a:r>
            <a:rPr lang="ca-ES" sz="1100" baseline="0">
              <a:solidFill>
                <a:schemeClr val="dk1"/>
              </a:solidFill>
              <a:effectLst/>
              <a:latin typeface="+mn-lt"/>
              <a:ea typeface="+mn-ea"/>
              <a:cs typeface="+mn-cs"/>
            </a:rPr>
            <a:t>, fins a 31 de desembre de 2022</a:t>
          </a:r>
          <a:r>
            <a:rPr lang="ca-ES" sz="1100">
              <a:solidFill>
                <a:schemeClr val="dk1"/>
              </a:solidFill>
              <a:effectLst/>
              <a:latin typeface="+mn-lt"/>
              <a:ea typeface="+mn-ea"/>
              <a:cs typeface="+mn-cs"/>
            </a:rPr>
            <a:t>.</a:t>
          </a:r>
        </a:p>
        <a:p>
          <a:endParaRPr lang="ca-ES" sz="1100"/>
        </a:p>
      </xdr:txBody>
    </xdr:sp>
    <xdr:clientData/>
  </xdr:twoCellAnchor>
</xdr:wsDr>
</file>

<file path=xl/tables/table1.xml><?xml version="1.0" encoding="utf-8"?>
<table xmlns="http://schemas.openxmlformats.org/spreadsheetml/2006/main" id="2" name="Tabla145" displayName="Tabla145" ref="A3:G10" totalsRowShown="0" headerRowDxfId="8" dataDxfId="7" headerRowCellStyle="Normal 2" dataCellStyle="Normal 2">
  <autoFilter ref="A3:G10"/>
  <tableColumns count="7">
    <tableColumn id="1" name="ANUALITAT" dataDxfId="6" dataCellStyle="Normal 2"/>
    <tableColumn id="2" name="Columna2" dataDxfId="5" dataCellStyle="Normal 2"/>
    <tableColumn id="3" name="increment" dataDxfId="4" dataCellStyle="Normal 2"/>
    <tableColumn id="4" name="PAGAMENT" dataDxfId="3" dataCellStyle="Normal 2"/>
    <tableColumn id="5" name="COST" dataDxfId="2" dataCellStyle="Normal 2"/>
    <tableColumn id="6" name="diferencia" dataDxfId="1" dataCellStyle="Normal 2"/>
    <tableColumn id="7" name="SUPOSIT increment %" dataDxfId="0"/>
  </tableColumns>
  <tableStyleInfo name="TableStyleLight2" showFirstColumn="0" showLastColumn="0" showRowStripes="1" showColumnStripes="0"/>
</table>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9"/>
  <sheetViews>
    <sheetView topLeftCell="A4" workbookViewId="0">
      <selection activeCell="C25" sqref="C25"/>
    </sheetView>
  </sheetViews>
  <sheetFormatPr defaultRowHeight="12.75"/>
  <cols>
    <col min="1" max="1" width="19" bestFit="1" customWidth="1"/>
    <col min="2" max="2" width="31.5703125" bestFit="1" customWidth="1"/>
    <col min="3" max="3" width="20" style="114" bestFit="1" customWidth="1"/>
    <col min="4" max="4" width="10" customWidth="1"/>
    <col min="5" max="5" width="20.42578125" style="122" bestFit="1" customWidth="1"/>
    <col min="6" max="6" width="9" customWidth="1"/>
  </cols>
  <sheetData>
    <row r="1" spans="1:5" s="106" customFormat="1" ht="20.25">
      <c r="A1" s="106" t="s">
        <v>45</v>
      </c>
      <c r="C1" s="107"/>
      <c r="E1" s="115"/>
    </row>
    <row r="3" spans="1:5" s="104" customFormat="1" ht="15.75">
      <c r="A3" s="104" t="s">
        <v>48</v>
      </c>
      <c r="C3" s="108"/>
      <c r="E3" s="116"/>
    </row>
    <row r="4" spans="1:5" s="78" customFormat="1" ht="15.75">
      <c r="C4" s="109"/>
      <c r="E4" s="117"/>
    </row>
    <row r="5" spans="1:5" s="1" customFormat="1">
      <c r="A5" s="1">
        <v>2018</v>
      </c>
      <c r="C5" s="110">
        <v>2018</v>
      </c>
      <c r="E5" s="118">
        <v>2019</v>
      </c>
    </row>
    <row r="6" spans="1:5">
      <c r="E6" s="120" t="s">
        <v>42</v>
      </c>
    </row>
    <row r="7" spans="1:5">
      <c r="A7" t="s">
        <v>40</v>
      </c>
      <c r="B7" s="2" t="s">
        <v>46</v>
      </c>
      <c r="C7" s="111">
        <v>1575463.51</v>
      </c>
    </row>
    <row r="8" spans="1:5">
      <c r="C8" s="111"/>
    </row>
    <row r="9" spans="1:5" s="1" customFormat="1">
      <c r="A9" s="1" t="s">
        <v>41</v>
      </c>
      <c r="B9" s="1" t="s">
        <v>47</v>
      </c>
      <c r="C9" s="112" t="s">
        <v>42</v>
      </c>
      <c r="E9" s="118"/>
    </row>
    <row r="10" spans="1:5">
      <c r="C10" s="111" t="e">
        <f>'CONTRACTE INICI 1 DE JULIOL'!M45</f>
        <v>#REF!</v>
      </c>
    </row>
    <row r="11" spans="1:5">
      <c r="C11" s="111"/>
    </row>
    <row r="12" spans="1:5">
      <c r="B12" s="102" t="s">
        <v>44</v>
      </c>
      <c r="C12" s="111" t="e">
        <f>SUM(C10,C7)</f>
        <v>#REF!</v>
      </c>
      <c r="E12" s="119" t="e">
        <f>#REF!</f>
        <v>#REF!</v>
      </c>
    </row>
    <row r="13" spans="1:5">
      <c r="A13" s="102" t="s">
        <v>4</v>
      </c>
      <c r="B13" s="103">
        <v>0.1</v>
      </c>
      <c r="C13" s="111" t="e">
        <f>C12*B13</f>
        <v>#REF!</v>
      </c>
      <c r="E13" s="119" t="e">
        <f>E12*B13</f>
        <v>#REF!</v>
      </c>
    </row>
    <row r="14" spans="1:5" s="1" customFormat="1">
      <c r="B14" s="7" t="s">
        <v>43</v>
      </c>
      <c r="C14" s="112" t="e">
        <f>SUM(C12:C13)</f>
        <v>#REF!</v>
      </c>
      <c r="E14" s="120" t="e">
        <f>SUM(E12:E13)</f>
        <v>#REF!</v>
      </c>
    </row>
    <row r="15" spans="1:5">
      <c r="C15" s="111"/>
    </row>
    <row r="16" spans="1:5">
      <c r="C16" s="111"/>
    </row>
    <row r="17" spans="1:5" s="105" customFormat="1" ht="15.75">
      <c r="A17" s="105" t="s">
        <v>53</v>
      </c>
      <c r="C17" s="113"/>
      <c r="E17" s="121"/>
    </row>
    <row r="18" spans="1:5" s="78" customFormat="1" ht="15.75">
      <c r="C18" s="109"/>
      <c r="E18" s="117"/>
    </row>
    <row r="19" spans="1:5" s="1" customFormat="1">
      <c r="A19" s="1">
        <v>2018</v>
      </c>
      <c r="C19" s="110">
        <v>2018</v>
      </c>
      <c r="E19" s="118">
        <v>2019</v>
      </c>
    </row>
    <row r="20" spans="1:5">
      <c r="E20" s="120" t="s">
        <v>42</v>
      </c>
    </row>
    <row r="21" spans="1:5">
      <c r="A21" t="s">
        <v>40</v>
      </c>
      <c r="B21" s="2" t="s">
        <v>46</v>
      </c>
      <c r="C21" s="111">
        <v>1575463.51</v>
      </c>
    </row>
    <row r="22" spans="1:5">
      <c r="A22" s="2" t="s">
        <v>51</v>
      </c>
      <c r="B22" s="2" t="s">
        <v>46</v>
      </c>
      <c r="C22" s="111">
        <v>676027.44</v>
      </c>
    </row>
    <row r="23" spans="1:5">
      <c r="C23" s="111"/>
    </row>
    <row r="24" spans="1:5" s="1" customFormat="1">
      <c r="A24" s="1" t="s">
        <v>52</v>
      </c>
      <c r="B24" s="1" t="s">
        <v>47</v>
      </c>
      <c r="C24" s="112" t="s">
        <v>42</v>
      </c>
      <c r="E24" s="118"/>
    </row>
    <row r="25" spans="1:5">
      <c r="C25" s="111" t="e">
        <f>'CONTRACTE INICI 1 D''OCTUBRE'!M45</f>
        <v>#REF!</v>
      </c>
    </row>
    <row r="26" spans="1:5">
      <c r="C26" s="111"/>
    </row>
    <row r="27" spans="1:5">
      <c r="B27" s="102" t="s">
        <v>44</v>
      </c>
      <c r="C27" s="111" t="e">
        <f>SUM(C25,C21,C22)</f>
        <v>#REF!</v>
      </c>
      <c r="E27" s="119" t="e">
        <f>#REF!</f>
        <v>#REF!</v>
      </c>
    </row>
    <row r="28" spans="1:5">
      <c r="A28" s="102" t="s">
        <v>4</v>
      </c>
      <c r="B28" s="103">
        <v>0.1</v>
      </c>
      <c r="C28" s="111" t="e">
        <f>C27*B28</f>
        <v>#REF!</v>
      </c>
      <c r="E28" s="119" t="e">
        <f>E27*B28</f>
        <v>#REF!</v>
      </c>
    </row>
    <row r="29" spans="1:5">
      <c r="A29" s="1"/>
      <c r="B29" s="7" t="s">
        <v>43</v>
      </c>
      <c r="C29" s="112" t="e">
        <f>SUM(C27:C28)</f>
        <v>#REF!</v>
      </c>
      <c r="E29" s="120" t="e">
        <f>SUM(E27:E28)</f>
        <v>#REF!</v>
      </c>
    </row>
  </sheetData>
  <pageMargins left="0.70866141732283472" right="0.70866141732283472" top="0.74803149606299213" bottom="0.74803149606299213" header="0.31496062992125984" footer="0.31496062992125984"/>
  <pageSetup paperSize="9" orientation="landscape" verticalDpi="0" r:id="rId1"/>
  <headerFooter>
    <oddFooter>&amp;L&amp;F&amp;R&amp;A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8"/>
  <sheetViews>
    <sheetView topLeftCell="G16" workbookViewId="0">
      <selection activeCell="M25" sqref="M25"/>
    </sheetView>
  </sheetViews>
  <sheetFormatPr defaultRowHeight="12.75"/>
  <cols>
    <col min="5" max="5" width="16.5703125" bestFit="1" customWidth="1"/>
    <col min="6" max="6" width="7.140625" bestFit="1" customWidth="1"/>
    <col min="7" max="7" width="15.5703125" bestFit="1" customWidth="1"/>
    <col min="8" max="8" width="16.5703125" bestFit="1" customWidth="1"/>
    <col min="9" max="9" width="11.42578125" customWidth="1"/>
    <col min="11" max="11" width="38.85546875" customWidth="1"/>
    <col min="13" max="13" width="16" bestFit="1" customWidth="1"/>
    <col min="14" max="14" width="16.42578125" bestFit="1" customWidth="1"/>
    <col min="15" max="15" width="16" bestFit="1" customWidth="1"/>
    <col min="16" max="16" width="17.42578125" style="1" bestFit="1" customWidth="1"/>
    <col min="17" max="18" width="16" bestFit="1" customWidth="1"/>
  </cols>
  <sheetData>
    <row r="1" spans="1:16" s="84" customFormat="1" ht="30">
      <c r="I1" s="84" t="s">
        <v>39</v>
      </c>
      <c r="J1" s="85"/>
    </row>
    <row r="2" spans="1:16">
      <c r="J2" s="4"/>
    </row>
    <row r="3" spans="1:16">
      <c r="J3" s="4"/>
    </row>
    <row r="4" spans="1:16">
      <c r="J4" s="4"/>
    </row>
    <row r="5" spans="1:16">
      <c r="J5" s="4"/>
    </row>
    <row r="6" spans="1:16">
      <c r="J6" s="4"/>
    </row>
    <row r="7" spans="1:16">
      <c r="J7" s="4"/>
    </row>
    <row r="8" spans="1:16" ht="13.5" thickBot="1">
      <c r="J8" s="4"/>
    </row>
    <row r="9" spans="1:16" ht="23.25" thickBot="1">
      <c r="A9" s="13" t="s">
        <v>6</v>
      </c>
      <c r="B9" s="14" t="s">
        <v>7</v>
      </c>
      <c r="C9" s="14" t="s">
        <v>8</v>
      </c>
      <c r="D9" s="14" t="s">
        <v>9</v>
      </c>
      <c r="E9" s="14" t="s">
        <v>10</v>
      </c>
      <c r="F9" s="14" t="s">
        <v>11</v>
      </c>
      <c r="G9" s="14" t="s">
        <v>12</v>
      </c>
      <c r="H9" s="14" t="s">
        <v>13</v>
      </c>
      <c r="J9" s="4"/>
    </row>
    <row r="10" spans="1:16" ht="13.5" thickBot="1">
      <c r="A10" s="15">
        <v>2018</v>
      </c>
      <c r="B10" s="16" t="s">
        <v>14</v>
      </c>
      <c r="C10" s="16">
        <v>23191</v>
      </c>
      <c r="D10" s="17" t="s">
        <v>15</v>
      </c>
      <c r="E10" s="18" t="e">
        <f>M45</f>
        <v>#REF!</v>
      </c>
      <c r="F10" s="19">
        <v>0.1</v>
      </c>
      <c r="G10" s="20" t="e">
        <f>ROUND(E10*F10,2)</f>
        <v>#REF!</v>
      </c>
      <c r="H10" s="18" t="e">
        <f>E10+G10</f>
        <v>#REF!</v>
      </c>
      <c r="J10" s="4"/>
    </row>
    <row r="11" spans="1:16" ht="13.5" thickBot="1">
      <c r="A11" s="15">
        <v>2019</v>
      </c>
      <c r="B11" s="16" t="s">
        <v>14</v>
      </c>
      <c r="C11" s="16">
        <v>23191</v>
      </c>
      <c r="D11" s="17" t="s">
        <v>15</v>
      </c>
      <c r="E11" s="18" t="e">
        <f>N45</f>
        <v>#REF!</v>
      </c>
      <c r="F11" s="19">
        <v>0.1</v>
      </c>
      <c r="G11" s="20" t="e">
        <f>ROUND(E11*F11,2)</f>
        <v>#REF!</v>
      </c>
      <c r="H11" s="18" t="e">
        <f>E11+G11</f>
        <v>#REF!</v>
      </c>
      <c r="J11" s="4"/>
    </row>
    <row r="12" spans="1:16" ht="13.5" thickBot="1">
      <c r="A12" s="15" t="s">
        <v>16</v>
      </c>
      <c r="B12" s="16" t="s">
        <v>17</v>
      </c>
      <c r="C12" s="16">
        <v>23191</v>
      </c>
      <c r="D12" s="17" t="s">
        <v>15</v>
      </c>
      <c r="E12" s="18" t="e">
        <f>O45</f>
        <v>#REF!</v>
      </c>
      <c r="F12" s="19">
        <v>0.1</v>
      </c>
      <c r="G12" s="20" t="e">
        <f>ROUND(E12*F12,2)</f>
        <v>#REF!</v>
      </c>
      <c r="H12" s="18" t="e">
        <f>E12+G12</f>
        <v>#REF!</v>
      </c>
      <c r="J12" s="4"/>
    </row>
    <row r="13" spans="1:16" ht="15.75" thickBot="1">
      <c r="A13" s="21"/>
      <c r="B13" s="21"/>
      <c r="C13" s="21"/>
      <c r="D13" s="21"/>
      <c r="E13" s="22" t="e">
        <f>SUM(E10:E12)</f>
        <v>#REF!</v>
      </c>
      <c r="F13" s="23"/>
      <c r="G13" s="22" t="e">
        <f>SUM(G10:G12)</f>
        <v>#REF!</v>
      </c>
      <c r="H13" s="24" t="e">
        <f>SUM(H10:H12)</f>
        <v>#REF!</v>
      </c>
      <c r="J13" s="4"/>
    </row>
    <row r="14" spans="1:16">
      <c r="A14" t="s">
        <v>18</v>
      </c>
      <c r="J14" s="4"/>
    </row>
    <row r="15" spans="1:16">
      <c r="J15" s="4"/>
    </row>
    <row r="16" spans="1:16">
      <c r="I16" s="240" t="s">
        <v>19</v>
      </c>
      <c r="J16" s="240"/>
      <c r="K16" s="240"/>
      <c r="L16" s="240"/>
      <c r="M16" s="240"/>
      <c r="N16" s="240"/>
      <c r="O16" s="240"/>
      <c r="P16" s="240"/>
    </row>
    <row r="17" spans="1:18">
      <c r="I17" s="25"/>
      <c r="J17" s="26"/>
      <c r="O17" s="52" t="s">
        <v>37</v>
      </c>
    </row>
    <row r="18" spans="1:18" ht="13.5" thickBot="1">
      <c r="I18" s="25"/>
      <c r="J18" s="26"/>
      <c r="K18" s="27"/>
      <c r="L18" s="27" t="s">
        <v>2</v>
      </c>
      <c r="M18" s="27">
        <f>31+30+31</f>
        <v>92</v>
      </c>
      <c r="N18" s="27">
        <v>365</v>
      </c>
      <c r="O18" s="27">
        <v>366</v>
      </c>
      <c r="P18" s="86"/>
      <c r="Q18" s="27">
        <v>365</v>
      </c>
      <c r="R18" s="27">
        <v>365</v>
      </c>
    </row>
    <row r="19" spans="1:18" ht="13.5" thickBot="1">
      <c r="I19" s="25" t="s">
        <v>1</v>
      </c>
      <c r="J19" s="26" t="s">
        <v>5</v>
      </c>
      <c r="K19" s="28"/>
      <c r="L19" s="29"/>
      <c r="M19" s="29">
        <v>2018</v>
      </c>
      <c r="N19" s="29">
        <v>2019</v>
      </c>
      <c r="O19" s="29">
        <v>2020</v>
      </c>
      <c r="P19" s="30" t="s">
        <v>20</v>
      </c>
      <c r="Q19" s="29" t="s">
        <v>21</v>
      </c>
      <c r="R19" s="29" t="s">
        <v>29</v>
      </c>
    </row>
    <row r="20" spans="1:18" ht="13.5" thickBot="1">
      <c r="I20" s="25"/>
      <c r="J20" s="26"/>
      <c r="K20" s="31" t="s">
        <v>22</v>
      </c>
      <c r="L20" s="31"/>
      <c r="M20" s="52" t="s">
        <v>50</v>
      </c>
      <c r="N20" s="52" t="s">
        <v>28</v>
      </c>
      <c r="O20" s="52" t="s">
        <v>28</v>
      </c>
      <c r="P20" s="31"/>
      <c r="Q20" s="52" t="s">
        <v>28</v>
      </c>
      <c r="R20" s="52" t="s">
        <v>28</v>
      </c>
    </row>
    <row r="21" spans="1:18" ht="13.5" thickBot="1">
      <c r="I21" s="32"/>
      <c r="J21" s="26"/>
      <c r="K21" s="61" t="e">
        <f>#REF!</f>
        <v>#REF!</v>
      </c>
      <c r="L21" s="33"/>
      <c r="M21" s="34" t="e">
        <f>#REF!/12*3</f>
        <v>#REF!</v>
      </c>
      <c r="N21" s="34" t="e">
        <f>#REF!</f>
        <v>#REF!</v>
      </c>
      <c r="O21" s="34" t="e">
        <f>#REF!</f>
        <v>#REF!</v>
      </c>
      <c r="P21" s="35" t="e">
        <f>SUM(M21:O21)</f>
        <v>#REF!</v>
      </c>
      <c r="Q21" s="34" t="e">
        <f>#REF!</f>
        <v>#REF!</v>
      </c>
      <c r="R21" s="34" t="e">
        <f>#REF!</f>
        <v>#REF!</v>
      </c>
    </row>
    <row r="22" spans="1:18" ht="23.25" thickBot="1">
      <c r="I22" s="32"/>
      <c r="J22" s="26"/>
      <c r="K22" s="62" t="s">
        <v>49</v>
      </c>
      <c r="L22" s="36"/>
      <c r="M22" s="34" t="e">
        <f>#REF!/365*(31+28+31+30+30+31)</f>
        <v>#REF!</v>
      </c>
      <c r="N22" s="53" t="e">
        <f>#REF!</f>
        <v>#REF!</v>
      </c>
      <c r="O22" s="53" t="e">
        <f>#REF!</f>
        <v>#REF!</v>
      </c>
      <c r="P22" s="87" t="e">
        <f>SUM(M22:O22)</f>
        <v>#REF!</v>
      </c>
      <c r="Q22" s="53" t="e">
        <f>#REF!</f>
        <v>#REF!</v>
      </c>
      <c r="R22" s="53" t="e">
        <f>#REF!</f>
        <v>#REF!</v>
      </c>
    </row>
    <row r="23" spans="1:18" s="63" customFormat="1" ht="15.75" thickBot="1">
      <c r="I23" s="64"/>
      <c r="J23" s="65"/>
      <c r="K23" s="66" t="s">
        <v>23</v>
      </c>
      <c r="L23" s="38"/>
      <c r="M23" s="67" t="e">
        <f t="shared" ref="M23:R23" si="0">SUM(M21:M22)</f>
        <v>#REF!</v>
      </c>
      <c r="N23" s="67" t="e">
        <f t="shared" si="0"/>
        <v>#REF!</v>
      </c>
      <c r="O23" s="67" t="e">
        <f t="shared" si="0"/>
        <v>#REF!</v>
      </c>
      <c r="P23" s="68" t="e">
        <f t="shared" si="0"/>
        <v>#REF!</v>
      </c>
      <c r="Q23" s="67" t="e">
        <f t="shared" si="0"/>
        <v>#REF!</v>
      </c>
      <c r="R23" s="67" t="e">
        <f t="shared" si="0"/>
        <v>#REF!</v>
      </c>
    </row>
    <row r="24" spans="1:18" ht="15">
      <c r="I24" s="25"/>
      <c r="J24" s="26"/>
      <c r="K24" s="38"/>
      <c r="L24" s="38"/>
      <c r="M24" s="38"/>
      <c r="N24" s="38"/>
      <c r="O24" s="38"/>
      <c r="P24" s="88"/>
      <c r="Q24" s="38"/>
      <c r="R24" s="38"/>
    </row>
    <row r="25" spans="1:18" ht="15">
      <c r="A25" s="5"/>
      <c r="B25" s="5"/>
      <c r="C25" s="5"/>
      <c r="D25" s="5"/>
      <c r="E25" s="5"/>
      <c r="F25" s="5"/>
      <c r="G25" s="5"/>
      <c r="H25" s="5"/>
      <c r="I25" s="39"/>
      <c r="J25" s="40"/>
      <c r="K25" s="41" t="s">
        <v>30</v>
      </c>
      <c r="L25" s="23"/>
      <c r="M25" s="42">
        <f>30+31</f>
        <v>61</v>
      </c>
      <c r="N25" s="42">
        <v>181</v>
      </c>
      <c r="O25" s="42">
        <v>182</v>
      </c>
      <c r="P25" s="89"/>
      <c r="Q25" s="42">
        <v>181</v>
      </c>
      <c r="R25" s="42">
        <v>181</v>
      </c>
    </row>
    <row r="26" spans="1:18">
      <c r="I26" s="25"/>
      <c r="J26" s="26"/>
      <c r="K26" s="43" t="s">
        <v>31</v>
      </c>
      <c r="L26" s="43"/>
      <c r="M26" s="43">
        <f>21+18</f>
        <v>39</v>
      </c>
      <c r="N26" s="43">
        <v>121</v>
      </c>
      <c r="O26" s="43">
        <v>121</v>
      </c>
      <c r="P26" s="90"/>
      <c r="Q26" s="43">
        <v>121</v>
      </c>
      <c r="R26" s="43">
        <v>121</v>
      </c>
    </row>
    <row r="27" spans="1:18" ht="13.5" thickBot="1">
      <c r="I27" s="25"/>
      <c r="J27" s="26"/>
      <c r="K27" s="31" t="s">
        <v>35</v>
      </c>
      <c r="L27" s="44"/>
      <c r="M27" s="45"/>
      <c r="N27" s="44"/>
      <c r="O27" s="44"/>
      <c r="P27" s="44"/>
      <c r="Q27" s="44"/>
      <c r="R27" s="44"/>
    </row>
    <row r="28" spans="1:18" s="5" customFormat="1" ht="23.25" thickBot="1">
      <c r="I28" s="54" t="e">
        <f>#REF!</f>
        <v>#REF!</v>
      </c>
      <c r="J28" s="40">
        <v>75</v>
      </c>
      <c r="K28" s="33" t="s">
        <v>33</v>
      </c>
      <c r="L28" s="33"/>
      <c r="M28" s="34" t="e">
        <f>ROUND($I$28*$J$28*M25,2)</f>
        <v>#REF!</v>
      </c>
      <c r="N28" s="34" t="e">
        <f>ROUND($I$28*$J$28*N25,2)</f>
        <v>#REF!</v>
      </c>
      <c r="O28" s="34" t="e">
        <f>ROUND($I$28*$J$28*O25,2)</f>
        <v>#REF!</v>
      </c>
      <c r="P28" s="35" t="e">
        <f>SUM(M28:O28)</f>
        <v>#REF!</v>
      </c>
      <c r="Q28" s="34" t="e">
        <f>ROUND($I$28*$J$28*Q25,2)</f>
        <v>#REF!</v>
      </c>
      <c r="R28" s="34" t="e">
        <f>ROUND($I$28*$J$28*R25,2)</f>
        <v>#REF!</v>
      </c>
    </row>
    <row r="29" spans="1:18" ht="13.5" thickBot="1">
      <c r="I29" s="32" t="e">
        <f>#REF!</f>
        <v>#REF!</v>
      </c>
      <c r="J29" s="26">
        <v>40</v>
      </c>
      <c r="K29" s="33" t="s">
        <v>32</v>
      </c>
      <c r="L29" s="33"/>
      <c r="M29" s="34" t="e">
        <f>ROUND($I$29*$J$29*M26,2)</f>
        <v>#REF!</v>
      </c>
      <c r="N29" s="34" t="e">
        <f>ROUND($I$29*$J$29*N26,2)</f>
        <v>#REF!</v>
      </c>
      <c r="O29" s="34" t="e">
        <f>ROUND($I$29*$J$29*O26,2)</f>
        <v>#REF!</v>
      </c>
      <c r="P29" s="35" t="e">
        <f>SUM(M29:O29)</f>
        <v>#REF!</v>
      </c>
      <c r="Q29" s="34" t="e">
        <f>ROUND($I$29*$J$29*Q26,2)</f>
        <v>#REF!</v>
      </c>
      <c r="R29" s="34" t="e">
        <f>ROUND($I$29*$J$29*R26,2)</f>
        <v>#REF!</v>
      </c>
    </row>
    <row r="30" spans="1:18" s="69" customFormat="1" ht="16.5" thickBot="1">
      <c r="I30" s="70"/>
      <c r="J30" s="71"/>
      <c r="K30" s="72" t="s">
        <v>24</v>
      </c>
      <c r="L30" s="73"/>
      <c r="M30" s="74" t="e">
        <f t="shared" ref="M30:R30" si="1">SUM(M28:M29)</f>
        <v>#REF!</v>
      </c>
      <c r="N30" s="75" t="e">
        <f t="shared" si="1"/>
        <v>#REF!</v>
      </c>
      <c r="O30" s="74" t="e">
        <f t="shared" si="1"/>
        <v>#REF!</v>
      </c>
      <c r="P30" s="76" t="e">
        <f t="shared" si="1"/>
        <v>#REF!</v>
      </c>
      <c r="Q30" s="74" t="e">
        <f t="shared" si="1"/>
        <v>#REF!</v>
      </c>
      <c r="R30" s="74" t="e">
        <f t="shared" si="1"/>
        <v>#REF!</v>
      </c>
    </row>
    <row r="31" spans="1:18" ht="15">
      <c r="I31" s="25"/>
      <c r="J31" s="26"/>
      <c r="K31" s="37"/>
      <c r="L31" s="21"/>
      <c r="M31" s="55"/>
      <c r="N31" s="56"/>
      <c r="O31" s="55"/>
      <c r="P31" s="57"/>
      <c r="Q31" s="55"/>
      <c r="R31" s="55"/>
    </row>
    <row r="32" spans="1:18" s="5" customFormat="1" ht="15">
      <c r="I32" s="39" t="s">
        <v>3</v>
      </c>
      <c r="J32" s="40" t="s">
        <v>34</v>
      </c>
      <c r="K32" s="58" t="s">
        <v>38</v>
      </c>
      <c r="L32" s="21"/>
      <c r="M32" s="55"/>
      <c r="N32" s="56"/>
      <c r="O32" s="55"/>
      <c r="P32" s="57"/>
      <c r="Q32" s="55"/>
      <c r="R32" s="55"/>
    </row>
    <row r="33" spans="8:18">
      <c r="I33" s="25" t="e">
        <f>#REF!</f>
        <v>#REF!</v>
      </c>
      <c r="J33" s="60" t="e">
        <f>#REF!</f>
        <v>#REF!</v>
      </c>
      <c r="K33" s="11" t="e">
        <f>#REF!</f>
        <v>#REF!</v>
      </c>
      <c r="L33" s="12"/>
      <c r="M33" s="55" t="e">
        <f>I33*J33/$N$18*$M$18</f>
        <v>#REF!</v>
      </c>
      <c r="N33" s="56" t="e">
        <f>I33*J33</f>
        <v>#REF!</v>
      </c>
      <c r="O33" s="55" t="e">
        <f>I33*J33</f>
        <v>#REF!</v>
      </c>
      <c r="P33" s="57" t="e">
        <f>SUM(M33:O33)</f>
        <v>#REF!</v>
      </c>
      <c r="Q33" s="55" t="e">
        <f>I33*J33</f>
        <v>#REF!</v>
      </c>
      <c r="R33" s="55" t="e">
        <f>I33*J33</f>
        <v>#REF!</v>
      </c>
    </row>
    <row r="34" spans="8:18">
      <c r="I34" s="25" t="e">
        <f>#REF!</f>
        <v>#REF!</v>
      </c>
      <c r="J34" s="60" t="e">
        <f>#REF!</f>
        <v>#REF!</v>
      </c>
      <c r="K34" s="11" t="e">
        <f>#REF!</f>
        <v>#REF!</v>
      </c>
      <c r="L34" s="10"/>
      <c r="M34" s="55" t="e">
        <f t="shared" ref="M34:M39" si="2">I34*J34/$N$18*$M$18</f>
        <v>#REF!</v>
      </c>
      <c r="N34" s="56" t="e">
        <f t="shared" ref="N34:N39" si="3">I34*J34</f>
        <v>#REF!</v>
      </c>
      <c r="O34" s="55" t="e">
        <f t="shared" ref="O34:O39" si="4">I34*J34</f>
        <v>#REF!</v>
      </c>
      <c r="P34" s="57" t="e">
        <f t="shared" ref="P34:P39" si="5">SUM(M34:O34)</f>
        <v>#REF!</v>
      </c>
      <c r="Q34" s="55" t="e">
        <f t="shared" ref="Q34:Q39" si="6">I34*J34</f>
        <v>#REF!</v>
      </c>
      <c r="R34" s="55" t="e">
        <f t="shared" ref="R34:R39" si="7">I34*J34</f>
        <v>#REF!</v>
      </c>
    </row>
    <row r="35" spans="8:18">
      <c r="I35" s="25" t="e">
        <f>#REF!</f>
        <v>#REF!</v>
      </c>
      <c r="J35" s="60" t="e">
        <f>#REF!</f>
        <v>#REF!</v>
      </c>
      <c r="K35" s="11" t="e">
        <f>#REF!</f>
        <v>#REF!</v>
      </c>
      <c r="L35" s="10"/>
      <c r="M35" s="55" t="e">
        <f t="shared" si="2"/>
        <v>#REF!</v>
      </c>
      <c r="N35" s="56" t="e">
        <f t="shared" si="3"/>
        <v>#REF!</v>
      </c>
      <c r="O35" s="55" t="e">
        <f t="shared" si="4"/>
        <v>#REF!</v>
      </c>
      <c r="P35" s="57" t="e">
        <f t="shared" si="5"/>
        <v>#REF!</v>
      </c>
      <c r="Q35" s="55" t="e">
        <f t="shared" si="6"/>
        <v>#REF!</v>
      </c>
      <c r="R35" s="55" t="e">
        <f t="shared" si="7"/>
        <v>#REF!</v>
      </c>
    </row>
    <row r="36" spans="8:18">
      <c r="I36" s="25" t="e">
        <f>#REF!</f>
        <v>#REF!</v>
      </c>
      <c r="J36" s="60" t="e">
        <f>#REF!</f>
        <v>#REF!</v>
      </c>
      <c r="K36" s="11" t="e">
        <f>#REF!</f>
        <v>#REF!</v>
      </c>
      <c r="L36" s="10"/>
      <c r="M36" s="55" t="e">
        <f t="shared" si="2"/>
        <v>#REF!</v>
      </c>
      <c r="N36" s="56" t="e">
        <f t="shared" si="3"/>
        <v>#REF!</v>
      </c>
      <c r="O36" s="55" t="e">
        <f t="shared" si="4"/>
        <v>#REF!</v>
      </c>
      <c r="P36" s="57" t="e">
        <f t="shared" si="5"/>
        <v>#REF!</v>
      </c>
      <c r="Q36" s="55" t="e">
        <f t="shared" si="6"/>
        <v>#REF!</v>
      </c>
      <c r="R36" s="55" t="e">
        <f t="shared" si="7"/>
        <v>#REF!</v>
      </c>
    </row>
    <row r="37" spans="8:18">
      <c r="I37" s="25">
        <v>0</v>
      </c>
      <c r="J37" s="60" t="e">
        <f>#REF!</f>
        <v>#REF!</v>
      </c>
      <c r="K37" s="241" t="e">
        <f>#REF!</f>
        <v>#REF!</v>
      </c>
      <c r="L37" s="242"/>
      <c r="M37" s="55" t="e">
        <f t="shared" si="2"/>
        <v>#REF!</v>
      </c>
      <c r="N37" s="56" t="e">
        <f t="shared" si="3"/>
        <v>#REF!</v>
      </c>
      <c r="O37" s="55" t="e">
        <f t="shared" si="4"/>
        <v>#REF!</v>
      </c>
      <c r="P37" s="57" t="e">
        <f t="shared" si="5"/>
        <v>#REF!</v>
      </c>
      <c r="Q37" s="55" t="e">
        <f t="shared" si="6"/>
        <v>#REF!</v>
      </c>
      <c r="R37" s="55" t="e">
        <f t="shared" si="7"/>
        <v>#REF!</v>
      </c>
    </row>
    <row r="38" spans="8:18">
      <c r="I38" s="25" t="e">
        <f>#REF!</f>
        <v>#REF!</v>
      </c>
      <c r="J38" s="60" t="e">
        <f>#REF!</f>
        <v>#REF!</v>
      </c>
      <c r="K38" s="241" t="e">
        <f>#REF!</f>
        <v>#REF!</v>
      </c>
      <c r="L38" s="242"/>
      <c r="M38" s="55" t="e">
        <f t="shared" si="2"/>
        <v>#REF!</v>
      </c>
      <c r="N38" s="56" t="e">
        <f t="shared" si="3"/>
        <v>#REF!</v>
      </c>
      <c r="O38" s="55" t="e">
        <f t="shared" si="4"/>
        <v>#REF!</v>
      </c>
      <c r="P38" s="57" t="e">
        <f t="shared" si="5"/>
        <v>#REF!</v>
      </c>
      <c r="Q38" s="55" t="e">
        <f t="shared" si="6"/>
        <v>#REF!</v>
      </c>
      <c r="R38" s="55" t="e">
        <f t="shared" si="7"/>
        <v>#REF!</v>
      </c>
    </row>
    <row r="39" spans="8:18" ht="13.5" thickBot="1">
      <c r="I39" s="25" t="e">
        <f>#REF!</f>
        <v>#REF!</v>
      </c>
      <c r="J39" s="60" t="e">
        <f>#REF!</f>
        <v>#REF!</v>
      </c>
      <c r="K39" s="59" t="e">
        <f>#REF!</f>
        <v>#REF!</v>
      </c>
      <c r="L39" s="10"/>
      <c r="M39" s="55" t="e">
        <f t="shared" si="2"/>
        <v>#REF!</v>
      </c>
      <c r="N39" s="56" t="e">
        <f t="shared" si="3"/>
        <v>#REF!</v>
      </c>
      <c r="O39" s="55" t="e">
        <f t="shared" si="4"/>
        <v>#REF!</v>
      </c>
      <c r="P39" s="57" t="e">
        <f t="shared" si="5"/>
        <v>#REF!</v>
      </c>
      <c r="Q39" s="55" t="e">
        <f t="shared" si="6"/>
        <v>#REF!</v>
      </c>
      <c r="R39" s="55" t="e">
        <f t="shared" si="7"/>
        <v>#REF!</v>
      </c>
    </row>
    <row r="40" spans="8:18" s="69" customFormat="1" ht="16.5" thickBot="1">
      <c r="I40" s="70"/>
      <c r="J40" s="71"/>
      <c r="K40" s="72" t="s">
        <v>36</v>
      </c>
      <c r="L40" s="73"/>
      <c r="M40" s="82" t="e">
        <f t="shared" ref="M40:R40" si="8">SUM(M33:M39)</f>
        <v>#REF!</v>
      </c>
      <c r="N40" s="82" t="e">
        <f t="shared" si="8"/>
        <v>#REF!</v>
      </c>
      <c r="O40" s="82" t="e">
        <f t="shared" si="8"/>
        <v>#REF!</v>
      </c>
      <c r="P40" s="83" t="e">
        <f t="shared" si="8"/>
        <v>#REF!</v>
      </c>
      <c r="Q40" s="82" t="e">
        <f t="shared" si="8"/>
        <v>#REF!</v>
      </c>
      <c r="R40" s="82" t="e">
        <f t="shared" si="8"/>
        <v>#REF!</v>
      </c>
    </row>
    <row r="41" spans="8:18" ht="15.75" thickBot="1">
      <c r="I41" s="25"/>
      <c r="J41" s="26"/>
      <c r="K41" s="21"/>
      <c r="L41" s="21"/>
      <c r="M41" s="21"/>
      <c r="N41" s="21"/>
      <c r="O41" s="21"/>
      <c r="P41" s="77"/>
      <c r="Q41" s="21"/>
      <c r="R41" s="21"/>
    </row>
    <row r="42" spans="8:18" s="69" customFormat="1" ht="15.75">
      <c r="H42" s="78"/>
      <c r="I42" s="79"/>
      <c r="J42" s="80"/>
      <c r="K42" s="81" t="e">
        <f>#REF!</f>
        <v>#REF!</v>
      </c>
      <c r="L42" s="73"/>
      <c r="M42" s="94" t="e">
        <f>N42/N18*M18</f>
        <v>#REF!</v>
      </c>
      <c r="N42" s="95" t="e">
        <f>#REF!</f>
        <v>#REF!</v>
      </c>
      <c r="O42" s="95" t="e">
        <f>#REF!</f>
        <v>#REF!</v>
      </c>
      <c r="P42" s="96" t="e">
        <f>SUM(M42:O42)</f>
        <v>#REF!</v>
      </c>
      <c r="Q42" s="95" t="e">
        <f>#REF!</f>
        <v>#REF!</v>
      </c>
      <c r="R42" s="97" t="e">
        <f>#REF!</f>
        <v>#REF!</v>
      </c>
    </row>
    <row r="43" spans="8:18" s="69" customFormat="1" ht="16.5" thickBot="1">
      <c r="H43" s="78"/>
      <c r="I43" s="79"/>
      <c r="J43" s="80"/>
      <c r="K43" s="81" t="e">
        <f>#REF!</f>
        <v>#REF!</v>
      </c>
      <c r="L43" s="73"/>
      <c r="M43" s="98" t="e">
        <f>N43/N18*M18</f>
        <v>#REF!</v>
      </c>
      <c r="N43" s="99" t="e">
        <f>#REF!</f>
        <v>#REF!</v>
      </c>
      <c r="O43" s="99" t="e">
        <f>#REF!</f>
        <v>#REF!</v>
      </c>
      <c r="P43" s="100" t="e">
        <f>SUM(M43:O43)</f>
        <v>#REF!</v>
      </c>
      <c r="Q43" s="99" t="e">
        <f>#REF!</f>
        <v>#REF!</v>
      </c>
      <c r="R43" s="101" t="e">
        <f>#REF!</f>
        <v>#REF!</v>
      </c>
    </row>
    <row r="44" spans="8:18" ht="15.75" thickBot="1">
      <c r="I44" s="25"/>
      <c r="J44" s="26"/>
      <c r="K44" s="21"/>
      <c r="L44" s="21"/>
      <c r="M44" s="21"/>
      <c r="N44" s="21"/>
      <c r="O44" s="21"/>
      <c r="P44" s="77"/>
      <c r="Q44" s="21"/>
      <c r="R44" s="21"/>
    </row>
    <row r="45" spans="8:18" s="69" customFormat="1" ht="16.5" thickBot="1">
      <c r="I45" s="70"/>
      <c r="J45" s="71"/>
      <c r="K45" s="91" t="s">
        <v>25</v>
      </c>
      <c r="L45" s="91"/>
      <c r="M45" s="92" t="e">
        <f>SUM(M30,M23,M40,M42,M43)</f>
        <v>#REF!</v>
      </c>
      <c r="N45" s="92" t="e">
        <f>SUM(N30,N23,N40,N42,N43)</f>
        <v>#REF!</v>
      </c>
      <c r="O45" s="92" t="e">
        <f>SUM(O30,O23,O40,O42,O43)</f>
        <v>#REF!</v>
      </c>
      <c r="P45" s="93" t="e">
        <f>SUM(M45:O45)</f>
        <v>#REF!</v>
      </c>
      <c r="Q45" s="92" t="e">
        <f>SUM(Q30,Q23,Q40,Q42,Q43)</f>
        <v>#REF!</v>
      </c>
      <c r="R45" s="92" t="e">
        <f>SUM(R30,R23,R40,R42,R43)</f>
        <v>#REF!</v>
      </c>
    </row>
    <row r="46" spans="8:18" ht="13.5" thickBot="1">
      <c r="I46" s="25"/>
      <c r="J46" s="26"/>
      <c r="K46" s="46" t="s">
        <v>4</v>
      </c>
      <c r="L46" s="47">
        <v>0.1</v>
      </c>
      <c r="M46" s="48" t="e">
        <f>ROUND(M45*L46,2)</f>
        <v>#REF!</v>
      </c>
      <c r="N46" s="48" t="e">
        <f>ROUND(N45*L46,2)</f>
        <v>#REF!</v>
      </c>
      <c r="O46" s="48" t="e">
        <f>ROUND(O45*L46,2)</f>
        <v>#REF!</v>
      </c>
      <c r="P46" s="49" t="e">
        <f>SUM(M46:O46)</f>
        <v>#REF!</v>
      </c>
      <c r="Q46" s="48" t="e">
        <f>ROUND(Q45*L46,2)</f>
        <v>#REF!</v>
      </c>
      <c r="R46" s="48" t="e">
        <f>ROUND(R45*L46,2)</f>
        <v>#REF!</v>
      </c>
    </row>
    <row r="47" spans="8:18" ht="13.5" thickBot="1">
      <c r="I47" s="25"/>
      <c r="J47" s="26"/>
      <c r="K47" s="50" t="s">
        <v>26</v>
      </c>
      <c r="L47" s="50"/>
      <c r="M47" s="51" t="e">
        <f t="shared" ref="M47:R47" si="9">SUM(M45:M46)</f>
        <v>#REF!</v>
      </c>
      <c r="N47" s="51" t="e">
        <f t="shared" si="9"/>
        <v>#REF!</v>
      </c>
      <c r="O47" s="51" t="e">
        <f t="shared" si="9"/>
        <v>#REF!</v>
      </c>
      <c r="P47" s="51" t="e">
        <f t="shared" si="9"/>
        <v>#REF!</v>
      </c>
      <c r="Q47" s="51" t="e">
        <f t="shared" si="9"/>
        <v>#REF!</v>
      </c>
      <c r="R47" s="51" t="e">
        <f t="shared" si="9"/>
        <v>#REF!</v>
      </c>
    </row>
    <row r="48" spans="8:18">
      <c r="J48" s="4"/>
    </row>
  </sheetData>
  <mergeCells count="3">
    <mergeCell ref="I16:P16"/>
    <mergeCell ref="K37:L37"/>
    <mergeCell ref="K38:L38"/>
  </mergeCells>
  <pageMargins left="0.23622047244094491" right="0.23622047244094491" top="0.74803149606299213" bottom="0.74803149606299213" header="0.31496062992125984" footer="0.31496062992125984"/>
  <pageSetup paperSize="8" scale="81" orientation="landscape" verticalDpi="0" r:id="rId1"/>
  <headerFooter>
    <oddFooter>&amp;L&amp;F&amp;R&amp;A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8"/>
  <sheetViews>
    <sheetView topLeftCell="G23" workbookViewId="0">
      <selection activeCell="I38" sqref="I38"/>
    </sheetView>
  </sheetViews>
  <sheetFormatPr defaultRowHeight="12.75"/>
  <cols>
    <col min="5" max="5" width="16.5703125" bestFit="1" customWidth="1"/>
    <col min="6" max="6" width="7.140625" bestFit="1" customWidth="1"/>
    <col min="7" max="7" width="15.5703125" bestFit="1" customWidth="1"/>
    <col min="8" max="8" width="16.5703125" bestFit="1" customWidth="1"/>
    <col min="9" max="9" width="11.42578125" customWidth="1"/>
    <col min="11" max="11" width="38.85546875" customWidth="1"/>
    <col min="13" max="13" width="16" bestFit="1" customWidth="1"/>
    <col min="14" max="14" width="16.42578125" bestFit="1" customWidth="1"/>
    <col min="15" max="15" width="16" bestFit="1" customWidth="1"/>
    <col min="16" max="16" width="17.42578125" style="1" bestFit="1" customWidth="1"/>
    <col min="17" max="18" width="16" bestFit="1" customWidth="1"/>
  </cols>
  <sheetData>
    <row r="1" spans="1:16" s="84" customFormat="1" ht="30">
      <c r="I1" s="84" t="s">
        <v>39</v>
      </c>
      <c r="J1" s="85"/>
    </row>
    <row r="2" spans="1:16">
      <c r="J2" s="4"/>
    </row>
    <row r="3" spans="1:16">
      <c r="J3" s="4"/>
    </row>
    <row r="4" spans="1:16">
      <c r="J4" s="4"/>
    </row>
    <row r="5" spans="1:16">
      <c r="J5" s="4"/>
    </row>
    <row r="6" spans="1:16">
      <c r="J6" s="4"/>
    </row>
    <row r="7" spans="1:16">
      <c r="J7" s="4"/>
    </row>
    <row r="8" spans="1:16" ht="13.5" thickBot="1">
      <c r="J8" s="4"/>
    </row>
    <row r="9" spans="1:16" ht="23.25" thickBot="1">
      <c r="A9" s="13" t="s">
        <v>6</v>
      </c>
      <c r="B9" s="14" t="s">
        <v>7</v>
      </c>
      <c r="C9" s="14" t="s">
        <v>8</v>
      </c>
      <c r="D9" s="14" t="s">
        <v>9</v>
      </c>
      <c r="E9" s="14" t="s">
        <v>10</v>
      </c>
      <c r="F9" s="14" t="s">
        <v>11</v>
      </c>
      <c r="G9" s="14" t="s">
        <v>12</v>
      </c>
      <c r="H9" s="14" t="s">
        <v>13</v>
      </c>
      <c r="J9" s="4"/>
    </row>
    <row r="10" spans="1:16" ht="13.5" thickBot="1">
      <c r="A10" s="15">
        <v>2018</v>
      </c>
      <c r="B10" s="16" t="s">
        <v>14</v>
      </c>
      <c r="C10" s="16">
        <v>23191</v>
      </c>
      <c r="D10" s="17" t="s">
        <v>15</v>
      </c>
      <c r="E10" s="18" t="e">
        <f>M45</f>
        <v>#REF!</v>
      </c>
      <c r="F10" s="19">
        <v>0.1</v>
      </c>
      <c r="G10" s="20" t="e">
        <f>ROUND(E10*F10,2)</f>
        <v>#REF!</v>
      </c>
      <c r="H10" s="18" t="e">
        <f>E10+G10</f>
        <v>#REF!</v>
      </c>
      <c r="J10" s="4"/>
    </row>
    <row r="11" spans="1:16" ht="13.5" thickBot="1">
      <c r="A11" s="15">
        <v>2019</v>
      </c>
      <c r="B11" s="16" t="s">
        <v>14</v>
      </c>
      <c r="C11" s="16">
        <v>23191</v>
      </c>
      <c r="D11" s="17" t="s">
        <v>15</v>
      </c>
      <c r="E11" s="18" t="e">
        <f>N45</f>
        <v>#REF!</v>
      </c>
      <c r="F11" s="19">
        <v>0.1</v>
      </c>
      <c r="G11" s="20" t="e">
        <f>ROUND(E11*F11,2)</f>
        <v>#REF!</v>
      </c>
      <c r="H11" s="18" t="e">
        <f>E11+G11</f>
        <v>#REF!</v>
      </c>
      <c r="J11" s="4"/>
    </row>
    <row r="12" spans="1:16" ht="13.5" thickBot="1">
      <c r="A12" s="15" t="s">
        <v>16</v>
      </c>
      <c r="B12" s="16" t="s">
        <v>17</v>
      </c>
      <c r="C12" s="16">
        <v>23191</v>
      </c>
      <c r="D12" s="17" t="s">
        <v>15</v>
      </c>
      <c r="E12" s="18" t="e">
        <f>O45</f>
        <v>#REF!</v>
      </c>
      <c r="F12" s="19">
        <v>0.1</v>
      </c>
      <c r="G12" s="20" t="e">
        <f>ROUND(E12*F12,2)</f>
        <v>#REF!</v>
      </c>
      <c r="H12" s="18" t="e">
        <f>E12+G12</f>
        <v>#REF!</v>
      </c>
      <c r="J12" s="4"/>
    </row>
    <row r="13" spans="1:16" ht="15.75" thickBot="1">
      <c r="A13" s="21"/>
      <c r="B13" s="21"/>
      <c r="C13" s="21"/>
      <c r="D13" s="21"/>
      <c r="E13" s="22" t="e">
        <f>SUM(E10:E12)</f>
        <v>#REF!</v>
      </c>
      <c r="F13" s="23"/>
      <c r="G13" s="22" t="e">
        <f>SUM(G10:G12)</f>
        <v>#REF!</v>
      </c>
      <c r="H13" s="24" t="e">
        <f>SUM(H10:H12)</f>
        <v>#REF!</v>
      </c>
      <c r="J13" s="4"/>
    </row>
    <row r="14" spans="1:16">
      <c r="A14" t="s">
        <v>18</v>
      </c>
      <c r="J14" s="4"/>
    </row>
    <row r="15" spans="1:16">
      <c r="J15" s="4"/>
    </row>
    <row r="16" spans="1:16">
      <c r="I16" s="240" t="s">
        <v>19</v>
      </c>
      <c r="J16" s="240"/>
      <c r="K16" s="240"/>
      <c r="L16" s="240"/>
      <c r="M16" s="240"/>
      <c r="N16" s="240"/>
      <c r="O16" s="240"/>
      <c r="P16" s="240"/>
    </row>
    <row r="17" spans="1:18">
      <c r="I17" s="25"/>
      <c r="J17" s="26"/>
      <c r="O17" s="52" t="s">
        <v>37</v>
      </c>
    </row>
    <row r="18" spans="1:18" ht="13.5" thickBot="1">
      <c r="I18" s="25"/>
      <c r="J18" s="26"/>
      <c r="K18" s="27"/>
      <c r="L18" s="27" t="s">
        <v>2</v>
      </c>
      <c r="M18" s="27">
        <f>31+31+30+31+30+31</f>
        <v>184</v>
      </c>
      <c r="N18" s="27">
        <v>365</v>
      </c>
      <c r="O18" s="27">
        <v>366</v>
      </c>
      <c r="P18" s="86"/>
      <c r="Q18" s="27">
        <v>365</v>
      </c>
      <c r="R18" s="27">
        <v>365</v>
      </c>
    </row>
    <row r="19" spans="1:18" ht="13.5" thickBot="1">
      <c r="I19" s="25" t="s">
        <v>1</v>
      </c>
      <c r="J19" s="26" t="s">
        <v>5</v>
      </c>
      <c r="K19" s="28"/>
      <c r="L19" s="29"/>
      <c r="M19" s="29">
        <v>2018</v>
      </c>
      <c r="N19" s="29">
        <v>2019</v>
      </c>
      <c r="O19" s="29">
        <v>2020</v>
      </c>
      <c r="P19" s="30" t="s">
        <v>20</v>
      </c>
      <c r="Q19" s="29" t="s">
        <v>21</v>
      </c>
      <c r="R19" s="29" t="s">
        <v>29</v>
      </c>
    </row>
    <row r="20" spans="1:18" ht="13.5" thickBot="1">
      <c r="I20" s="25"/>
      <c r="J20" s="26"/>
      <c r="K20" s="31" t="s">
        <v>22</v>
      </c>
      <c r="L20" s="31"/>
      <c r="M20" s="52" t="s">
        <v>27</v>
      </c>
      <c r="N20" s="52" t="s">
        <v>28</v>
      </c>
      <c r="O20" s="52" t="s">
        <v>28</v>
      </c>
      <c r="P20" s="31"/>
      <c r="Q20" s="52" t="s">
        <v>28</v>
      </c>
      <c r="R20" s="52" t="s">
        <v>28</v>
      </c>
    </row>
    <row r="21" spans="1:18" ht="13.5" thickBot="1">
      <c r="I21" s="32"/>
      <c r="J21" s="26"/>
      <c r="K21" s="61" t="e">
        <f>#REF!</f>
        <v>#REF!</v>
      </c>
      <c r="L21" s="33"/>
      <c r="M21" s="34" t="e">
        <f>#REF!/12*6</f>
        <v>#REF!</v>
      </c>
      <c r="N21" s="34" t="e">
        <f>#REF!</f>
        <v>#REF!</v>
      </c>
      <c r="O21" s="34" t="e">
        <f>#REF!</f>
        <v>#REF!</v>
      </c>
      <c r="P21" s="35" t="e">
        <f>SUM(M21:O21)</f>
        <v>#REF!</v>
      </c>
      <c r="Q21" s="34" t="e">
        <f>#REF!</f>
        <v>#REF!</v>
      </c>
      <c r="R21" s="34" t="e">
        <f>#REF!</f>
        <v>#REF!</v>
      </c>
    </row>
    <row r="22" spans="1:18" ht="23.25" thickBot="1">
      <c r="I22" s="32"/>
      <c r="J22" s="26"/>
      <c r="K22" s="62" t="s">
        <v>49</v>
      </c>
      <c r="L22" s="36"/>
      <c r="M22" s="34" t="e">
        <f>#REF!/365*(31+28+31+30+30+31)</f>
        <v>#REF!</v>
      </c>
      <c r="N22" s="53" t="e">
        <f>#REF!</f>
        <v>#REF!</v>
      </c>
      <c r="O22" s="53" t="e">
        <f>#REF!</f>
        <v>#REF!</v>
      </c>
      <c r="P22" s="87" t="e">
        <f>SUM(M22:O22)</f>
        <v>#REF!</v>
      </c>
      <c r="Q22" s="53" t="e">
        <f>#REF!</f>
        <v>#REF!</v>
      </c>
      <c r="R22" s="53" t="e">
        <f>#REF!</f>
        <v>#REF!</v>
      </c>
    </row>
    <row r="23" spans="1:18" s="63" customFormat="1" ht="15.75" thickBot="1">
      <c r="I23" s="64"/>
      <c r="J23" s="65"/>
      <c r="K23" s="66" t="s">
        <v>23</v>
      </c>
      <c r="L23" s="38"/>
      <c r="M23" s="67" t="e">
        <f t="shared" ref="M23:R23" si="0">SUM(M21:M22)</f>
        <v>#REF!</v>
      </c>
      <c r="N23" s="67" t="e">
        <f t="shared" si="0"/>
        <v>#REF!</v>
      </c>
      <c r="O23" s="67" t="e">
        <f t="shared" si="0"/>
        <v>#REF!</v>
      </c>
      <c r="P23" s="68" t="e">
        <f t="shared" si="0"/>
        <v>#REF!</v>
      </c>
      <c r="Q23" s="67" t="e">
        <f t="shared" si="0"/>
        <v>#REF!</v>
      </c>
      <c r="R23" s="67" t="e">
        <f t="shared" si="0"/>
        <v>#REF!</v>
      </c>
    </row>
    <row r="24" spans="1:18" ht="15">
      <c r="I24" s="25"/>
      <c r="J24" s="26"/>
      <c r="K24" s="38"/>
      <c r="L24" s="38"/>
      <c r="M24" s="38"/>
      <c r="N24" s="38"/>
      <c r="O24" s="38"/>
      <c r="P24" s="88"/>
      <c r="Q24" s="38"/>
      <c r="R24" s="38"/>
    </row>
    <row r="25" spans="1:18" ht="15">
      <c r="A25" s="5"/>
      <c r="B25" s="5"/>
      <c r="C25" s="5"/>
      <c r="D25" s="5"/>
      <c r="E25" s="5"/>
      <c r="F25" s="5"/>
      <c r="G25" s="5"/>
      <c r="H25" s="5"/>
      <c r="I25" s="39"/>
      <c r="J25" s="40"/>
      <c r="K25" s="41" t="s">
        <v>30</v>
      </c>
      <c r="L25" s="23"/>
      <c r="M25" s="42">
        <f>30+31</f>
        <v>61</v>
      </c>
      <c r="N25" s="42" t="e">
        <f>#REF!</f>
        <v>#REF!</v>
      </c>
      <c r="O25" s="42" t="e">
        <f>#REF!+1</f>
        <v>#REF!</v>
      </c>
      <c r="P25" s="89"/>
      <c r="Q25" s="42" t="e">
        <f>N25</f>
        <v>#REF!</v>
      </c>
      <c r="R25" s="42" t="e">
        <f>N25</f>
        <v>#REF!</v>
      </c>
    </row>
    <row r="26" spans="1:18">
      <c r="I26" s="25"/>
      <c r="J26" s="26"/>
      <c r="K26" s="43" t="s">
        <v>31</v>
      </c>
      <c r="L26" s="43"/>
      <c r="M26" s="43">
        <f>21+18</f>
        <v>39</v>
      </c>
      <c r="N26" s="42" t="e">
        <f>#REF!</f>
        <v>#REF!</v>
      </c>
      <c r="O26" s="42" t="e">
        <f>#REF!</f>
        <v>#REF!</v>
      </c>
      <c r="P26" s="90"/>
      <c r="Q26" s="42" t="e">
        <f>N26</f>
        <v>#REF!</v>
      </c>
      <c r="R26" s="42" t="e">
        <f>N26</f>
        <v>#REF!</v>
      </c>
    </row>
    <row r="27" spans="1:18" ht="13.5" thickBot="1">
      <c r="I27" s="25"/>
      <c r="J27" s="26"/>
      <c r="K27" s="31" t="s">
        <v>35</v>
      </c>
      <c r="L27" s="44"/>
      <c r="M27" s="45"/>
      <c r="N27" s="44"/>
      <c r="O27" s="44"/>
      <c r="P27" s="44"/>
      <c r="Q27" s="44"/>
      <c r="R27" s="44"/>
    </row>
    <row r="28" spans="1:18" s="5" customFormat="1" ht="23.25" thickBot="1">
      <c r="I28" s="54" t="e">
        <f>#REF!</f>
        <v>#REF!</v>
      </c>
      <c r="J28" s="40">
        <v>75</v>
      </c>
      <c r="K28" s="33" t="s">
        <v>33</v>
      </c>
      <c r="L28" s="33"/>
      <c r="M28" s="34" t="e">
        <f>ROUND($I$28*$J$28*M25,2)</f>
        <v>#REF!</v>
      </c>
      <c r="N28" s="34" t="e">
        <f>ROUND($I$28*$J$28*N25,2)</f>
        <v>#REF!</v>
      </c>
      <c r="O28" s="34" t="e">
        <f>ROUND($I$28*$J$28*O25,2)</f>
        <v>#REF!</v>
      </c>
      <c r="P28" s="35" t="e">
        <f>SUM(M28:O28)</f>
        <v>#REF!</v>
      </c>
      <c r="Q28" s="34" t="e">
        <f>ROUND($I$28*$J$28*Q25,2)</f>
        <v>#REF!</v>
      </c>
      <c r="R28" s="34" t="e">
        <f>ROUND($I$28*$J$28*R25,2)</f>
        <v>#REF!</v>
      </c>
    </row>
    <row r="29" spans="1:18" ht="13.5" thickBot="1">
      <c r="I29" s="32" t="e">
        <f>#REF!</f>
        <v>#REF!</v>
      </c>
      <c r="J29" s="26">
        <v>40</v>
      </c>
      <c r="K29" s="33" t="s">
        <v>32</v>
      </c>
      <c r="L29" s="33"/>
      <c r="M29" s="34" t="e">
        <f>ROUND($I$29*$J$29*M26,2)</f>
        <v>#REF!</v>
      </c>
      <c r="N29" s="34" t="e">
        <f>ROUND($I$29*$J$29*N26,2)</f>
        <v>#REF!</v>
      </c>
      <c r="O29" s="34" t="e">
        <f>ROUND($I$29*$J$29*O26,2)</f>
        <v>#REF!</v>
      </c>
      <c r="P29" s="35" t="e">
        <f>SUM(M29:O29)</f>
        <v>#REF!</v>
      </c>
      <c r="Q29" s="34" t="e">
        <f>ROUND($I$29*$J$29*Q26,2)</f>
        <v>#REF!</v>
      </c>
      <c r="R29" s="34" t="e">
        <f>ROUND($I$29*$J$29*R26,2)</f>
        <v>#REF!</v>
      </c>
    </row>
    <row r="30" spans="1:18" s="69" customFormat="1" ht="16.5" thickBot="1">
      <c r="I30" s="70"/>
      <c r="J30" s="71"/>
      <c r="K30" s="72" t="s">
        <v>24</v>
      </c>
      <c r="L30" s="73"/>
      <c r="M30" s="74" t="e">
        <f t="shared" ref="M30:R30" si="1">SUM(M28:M29)</f>
        <v>#REF!</v>
      </c>
      <c r="N30" s="75" t="e">
        <f t="shared" si="1"/>
        <v>#REF!</v>
      </c>
      <c r="O30" s="74" t="e">
        <f t="shared" si="1"/>
        <v>#REF!</v>
      </c>
      <c r="P30" s="76" t="e">
        <f t="shared" si="1"/>
        <v>#REF!</v>
      </c>
      <c r="Q30" s="74" t="e">
        <f t="shared" si="1"/>
        <v>#REF!</v>
      </c>
      <c r="R30" s="74" t="e">
        <f t="shared" si="1"/>
        <v>#REF!</v>
      </c>
    </row>
    <row r="31" spans="1:18" ht="15">
      <c r="I31" s="25"/>
      <c r="J31" s="26"/>
      <c r="K31" s="37"/>
      <c r="L31" s="21"/>
      <c r="M31" s="55"/>
      <c r="N31" s="56"/>
      <c r="O31" s="55"/>
      <c r="P31" s="57"/>
      <c r="Q31" s="55"/>
      <c r="R31" s="55"/>
    </row>
    <row r="32" spans="1:18" s="5" customFormat="1" ht="15">
      <c r="I32" s="39" t="s">
        <v>3</v>
      </c>
      <c r="J32" s="40" t="s">
        <v>34</v>
      </c>
      <c r="K32" s="58" t="s">
        <v>38</v>
      </c>
      <c r="L32" s="21"/>
      <c r="M32" s="55"/>
      <c r="N32" s="56"/>
      <c r="O32" s="55"/>
      <c r="P32" s="57"/>
      <c r="Q32" s="55"/>
      <c r="R32" s="55"/>
    </row>
    <row r="33" spans="8:18">
      <c r="I33" s="25" t="e">
        <f>#REF!</f>
        <v>#REF!</v>
      </c>
      <c r="J33" s="60" t="e">
        <f>#REF!</f>
        <v>#REF!</v>
      </c>
      <c r="K33" s="11" t="e">
        <f>#REF!</f>
        <v>#REF!</v>
      </c>
      <c r="L33" s="12"/>
      <c r="M33" s="55" t="e">
        <f>I33*J33/$N$18*$M$18</f>
        <v>#REF!</v>
      </c>
      <c r="N33" s="56" t="e">
        <f>I33*J33</f>
        <v>#REF!</v>
      </c>
      <c r="O33" s="55" t="e">
        <f>I33*J33</f>
        <v>#REF!</v>
      </c>
      <c r="P33" s="57" t="e">
        <f>SUM(M33:O33)</f>
        <v>#REF!</v>
      </c>
      <c r="Q33" s="55" t="e">
        <f>I33*J33</f>
        <v>#REF!</v>
      </c>
      <c r="R33" s="55" t="e">
        <f>I33*J33</f>
        <v>#REF!</v>
      </c>
    </row>
    <row r="34" spans="8:18">
      <c r="I34" s="25" t="e">
        <f>#REF!</f>
        <v>#REF!</v>
      </c>
      <c r="J34" s="60" t="e">
        <f>#REF!</f>
        <v>#REF!</v>
      </c>
      <c r="K34" s="11" t="e">
        <f>#REF!</f>
        <v>#REF!</v>
      </c>
      <c r="L34" s="10"/>
      <c r="M34" s="55" t="e">
        <f t="shared" ref="M34:M39" si="2">I34*J34/$N$18*$M$18</f>
        <v>#REF!</v>
      </c>
      <c r="N34" s="56" t="e">
        <f t="shared" ref="N34:N39" si="3">I34*J34</f>
        <v>#REF!</v>
      </c>
      <c r="O34" s="55" t="e">
        <f t="shared" ref="O34:O39" si="4">I34*J34</f>
        <v>#REF!</v>
      </c>
      <c r="P34" s="57" t="e">
        <f t="shared" ref="P34:P39" si="5">SUM(M34:O34)</f>
        <v>#REF!</v>
      </c>
      <c r="Q34" s="55" t="e">
        <f t="shared" ref="Q34:Q39" si="6">I34*J34</f>
        <v>#REF!</v>
      </c>
      <c r="R34" s="55" t="e">
        <f t="shared" ref="R34:R39" si="7">I34*J34</f>
        <v>#REF!</v>
      </c>
    </row>
    <row r="35" spans="8:18">
      <c r="I35" s="25" t="e">
        <f>#REF!</f>
        <v>#REF!</v>
      </c>
      <c r="J35" s="60" t="e">
        <f>#REF!</f>
        <v>#REF!</v>
      </c>
      <c r="K35" s="11" t="e">
        <f>#REF!</f>
        <v>#REF!</v>
      </c>
      <c r="L35" s="10"/>
      <c r="M35" s="55" t="e">
        <f t="shared" si="2"/>
        <v>#REF!</v>
      </c>
      <c r="N35" s="56" t="e">
        <f t="shared" si="3"/>
        <v>#REF!</v>
      </c>
      <c r="O35" s="55" t="e">
        <f t="shared" si="4"/>
        <v>#REF!</v>
      </c>
      <c r="P35" s="57" t="e">
        <f t="shared" si="5"/>
        <v>#REF!</v>
      </c>
      <c r="Q35" s="55" t="e">
        <f t="shared" si="6"/>
        <v>#REF!</v>
      </c>
      <c r="R35" s="55" t="e">
        <f t="shared" si="7"/>
        <v>#REF!</v>
      </c>
    </row>
    <row r="36" spans="8:18">
      <c r="I36" s="25" t="e">
        <f>#REF!</f>
        <v>#REF!</v>
      </c>
      <c r="J36" s="60" t="e">
        <f>#REF!</f>
        <v>#REF!</v>
      </c>
      <c r="K36" s="11" t="e">
        <f>#REF!</f>
        <v>#REF!</v>
      </c>
      <c r="L36" s="10"/>
      <c r="M36" s="55" t="e">
        <f t="shared" si="2"/>
        <v>#REF!</v>
      </c>
      <c r="N36" s="56" t="e">
        <f t="shared" si="3"/>
        <v>#REF!</v>
      </c>
      <c r="O36" s="55" t="e">
        <f t="shared" si="4"/>
        <v>#REF!</v>
      </c>
      <c r="P36" s="57" t="e">
        <f t="shared" si="5"/>
        <v>#REF!</v>
      </c>
      <c r="Q36" s="55" t="e">
        <f t="shared" si="6"/>
        <v>#REF!</v>
      </c>
      <c r="R36" s="55" t="e">
        <f t="shared" si="7"/>
        <v>#REF!</v>
      </c>
    </row>
    <row r="37" spans="8:18">
      <c r="I37" s="25">
        <v>0</v>
      </c>
      <c r="J37" s="60" t="e">
        <f>#REF!</f>
        <v>#REF!</v>
      </c>
      <c r="K37" s="241" t="e">
        <f>#REF!</f>
        <v>#REF!</v>
      </c>
      <c r="L37" s="242"/>
      <c r="M37" s="55" t="e">
        <f t="shared" si="2"/>
        <v>#REF!</v>
      </c>
      <c r="N37" s="56" t="e">
        <f t="shared" si="3"/>
        <v>#REF!</v>
      </c>
      <c r="O37" s="55" t="e">
        <f t="shared" si="4"/>
        <v>#REF!</v>
      </c>
      <c r="P37" s="57" t="e">
        <f t="shared" si="5"/>
        <v>#REF!</v>
      </c>
      <c r="Q37" s="55" t="e">
        <f t="shared" si="6"/>
        <v>#REF!</v>
      </c>
      <c r="R37" s="55" t="e">
        <f t="shared" si="7"/>
        <v>#REF!</v>
      </c>
    </row>
    <row r="38" spans="8:18">
      <c r="I38" s="25" t="e">
        <f>#REF!</f>
        <v>#REF!</v>
      </c>
      <c r="J38" s="60" t="e">
        <f>#REF!</f>
        <v>#REF!</v>
      </c>
      <c r="K38" s="241" t="e">
        <f>#REF!</f>
        <v>#REF!</v>
      </c>
      <c r="L38" s="242"/>
      <c r="M38" s="55" t="e">
        <f t="shared" si="2"/>
        <v>#REF!</v>
      </c>
      <c r="N38" s="56" t="e">
        <f t="shared" si="3"/>
        <v>#REF!</v>
      </c>
      <c r="O38" s="55" t="e">
        <f t="shared" si="4"/>
        <v>#REF!</v>
      </c>
      <c r="P38" s="57" t="e">
        <f t="shared" si="5"/>
        <v>#REF!</v>
      </c>
      <c r="Q38" s="55" t="e">
        <f t="shared" si="6"/>
        <v>#REF!</v>
      </c>
      <c r="R38" s="55" t="e">
        <f t="shared" si="7"/>
        <v>#REF!</v>
      </c>
    </row>
    <row r="39" spans="8:18" ht="13.5" thickBot="1">
      <c r="I39" s="25" t="e">
        <f>#REF!</f>
        <v>#REF!</v>
      </c>
      <c r="J39" s="60" t="e">
        <f>#REF!</f>
        <v>#REF!</v>
      </c>
      <c r="K39" s="59" t="e">
        <f>#REF!</f>
        <v>#REF!</v>
      </c>
      <c r="L39" s="10"/>
      <c r="M39" s="55" t="e">
        <f t="shared" si="2"/>
        <v>#REF!</v>
      </c>
      <c r="N39" s="56" t="e">
        <f t="shared" si="3"/>
        <v>#REF!</v>
      </c>
      <c r="O39" s="55" t="e">
        <f t="shared" si="4"/>
        <v>#REF!</v>
      </c>
      <c r="P39" s="57" t="e">
        <f t="shared" si="5"/>
        <v>#REF!</v>
      </c>
      <c r="Q39" s="55" t="e">
        <f t="shared" si="6"/>
        <v>#REF!</v>
      </c>
      <c r="R39" s="55" t="e">
        <f t="shared" si="7"/>
        <v>#REF!</v>
      </c>
    </row>
    <row r="40" spans="8:18" s="69" customFormat="1" ht="16.5" thickBot="1">
      <c r="I40" s="70"/>
      <c r="J40" s="71"/>
      <c r="K40" s="72" t="s">
        <v>36</v>
      </c>
      <c r="L40" s="73"/>
      <c r="M40" s="82" t="e">
        <f t="shared" ref="M40:R40" si="8">SUM(M33:M39)</f>
        <v>#REF!</v>
      </c>
      <c r="N40" s="82" t="e">
        <f t="shared" si="8"/>
        <v>#REF!</v>
      </c>
      <c r="O40" s="82" t="e">
        <f t="shared" si="8"/>
        <v>#REF!</v>
      </c>
      <c r="P40" s="83" t="e">
        <f t="shared" si="8"/>
        <v>#REF!</v>
      </c>
      <c r="Q40" s="82" t="e">
        <f t="shared" si="8"/>
        <v>#REF!</v>
      </c>
      <c r="R40" s="82" t="e">
        <f t="shared" si="8"/>
        <v>#REF!</v>
      </c>
    </row>
    <row r="41" spans="8:18" ht="15.75" thickBot="1">
      <c r="I41" s="25"/>
      <c r="J41" s="26"/>
      <c r="K41" s="21"/>
      <c r="L41" s="21"/>
      <c r="M41" s="21"/>
      <c r="N41" s="21"/>
      <c r="O41" s="21"/>
      <c r="P41" s="77"/>
      <c r="Q41" s="21"/>
      <c r="R41" s="21"/>
    </row>
    <row r="42" spans="8:18" s="69" customFormat="1" ht="15.75">
      <c r="H42" s="78"/>
      <c r="I42" s="79"/>
      <c r="J42" s="80"/>
      <c r="K42" s="81" t="e">
        <f>#REF!</f>
        <v>#REF!</v>
      </c>
      <c r="L42" s="73"/>
      <c r="M42" s="94" t="e">
        <f>N42/N18*M18</f>
        <v>#REF!</v>
      </c>
      <c r="N42" s="95" t="e">
        <f>#REF!</f>
        <v>#REF!</v>
      </c>
      <c r="O42" s="95" t="e">
        <f>#REF!</f>
        <v>#REF!</v>
      </c>
      <c r="P42" s="96" t="e">
        <f>SUM(M42:O42)</f>
        <v>#REF!</v>
      </c>
      <c r="Q42" s="95" t="e">
        <f>#REF!</f>
        <v>#REF!</v>
      </c>
      <c r="R42" s="97" t="e">
        <f>#REF!</f>
        <v>#REF!</v>
      </c>
    </row>
    <row r="43" spans="8:18" s="69" customFormat="1" ht="16.5" thickBot="1">
      <c r="H43" s="78"/>
      <c r="I43" s="79"/>
      <c r="J43" s="80"/>
      <c r="K43" s="81" t="e">
        <f>#REF!</f>
        <v>#REF!</v>
      </c>
      <c r="L43" s="73"/>
      <c r="M43" s="98" t="e">
        <f>N43/N18*M18</f>
        <v>#REF!</v>
      </c>
      <c r="N43" s="99" t="e">
        <f>#REF!</f>
        <v>#REF!</v>
      </c>
      <c r="O43" s="99" t="e">
        <f>#REF!</f>
        <v>#REF!</v>
      </c>
      <c r="P43" s="100" t="e">
        <f>SUM(M43:O43)</f>
        <v>#REF!</v>
      </c>
      <c r="Q43" s="99" t="e">
        <f>#REF!</f>
        <v>#REF!</v>
      </c>
      <c r="R43" s="101" t="e">
        <f>#REF!</f>
        <v>#REF!</v>
      </c>
    </row>
    <row r="44" spans="8:18" ht="15.75" thickBot="1">
      <c r="I44" s="25"/>
      <c r="J44" s="26"/>
      <c r="K44" s="21"/>
      <c r="L44" s="21"/>
      <c r="M44" s="21"/>
      <c r="N44" s="21"/>
      <c r="O44" s="21"/>
      <c r="P44" s="77"/>
      <c r="Q44" s="21"/>
      <c r="R44" s="21"/>
    </row>
    <row r="45" spans="8:18" s="69" customFormat="1" ht="16.5" thickBot="1">
      <c r="I45" s="70"/>
      <c r="J45" s="71"/>
      <c r="K45" s="91" t="s">
        <v>25</v>
      </c>
      <c r="L45" s="91"/>
      <c r="M45" s="92" t="e">
        <f>SUM(M30,M23,M40,M42,M43)</f>
        <v>#REF!</v>
      </c>
      <c r="N45" s="92" t="e">
        <f>SUM(N30,N23,N40,N42,N43)</f>
        <v>#REF!</v>
      </c>
      <c r="O45" s="92" t="e">
        <f>SUM(O30,O23,O40,O42,O43)</f>
        <v>#REF!</v>
      </c>
      <c r="P45" s="93" t="e">
        <f>SUM(M45:O45)</f>
        <v>#REF!</v>
      </c>
      <c r="Q45" s="92" t="e">
        <f>SUM(Q30,Q23,Q40,Q42,Q43)</f>
        <v>#REF!</v>
      </c>
      <c r="R45" s="92" t="e">
        <f>SUM(R30,R23,R40,R42,R43)</f>
        <v>#REF!</v>
      </c>
    </row>
    <row r="46" spans="8:18" ht="13.5" thickBot="1">
      <c r="I46" s="25"/>
      <c r="J46" s="26"/>
      <c r="K46" s="46" t="s">
        <v>4</v>
      </c>
      <c r="L46" s="47">
        <v>0.1</v>
      </c>
      <c r="M46" s="48" t="e">
        <f>ROUND(M45*L46,2)</f>
        <v>#REF!</v>
      </c>
      <c r="N46" s="48" t="e">
        <f>ROUND(N45*L46,2)</f>
        <v>#REF!</v>
      </c>
      <c r="O46" s="48" t="e">
        <f>ROUND(O45*L46,2)</f>
        <v>#REF!</v>
      </c>
      <c r="P46" s="49" t="e">
        <f>SUM(M46:O46)</f>
        <v>#REF!</v>
      </c>
      <c r="Q46" s="48" t="e">
        <f>ROUND(Q45*L46,2)</f>
        <v>#REF!</v>
      </c>
      <c r="R46" s="48" t="e">
        <f>ROUND(R45*L46,2)</f>
        <v>#REF!</v>
      </c>
    </row>
    <row r="47" spans="8:18" ht="13.5" thickBot="1">
      <c r="I47" s="25"/>
      <c r="J47" s="26"/>
      <c r="K47" s="50" t="s">
        <v>26</v>
      </c>
      <c r="L47" s="50"/>
      <c r="M47" s="51" t="e">
        <f t="shared" ref="M47:R47" si="9">SUM(M45:M46)</f>
        <v>#REF!</v>
      </c>
      <c r="N47" s="51" t="e">
        <f t="shared" si="9"/>
        <v>#REF!</v>
      </c>
      <c r="O47" s="51" t="e">
        <f t="shared" si="9"/>
        <v>#REF!</v>
      </c>
      <c r="P47" s="51" t="e">
        <f t="shared" si="9"/>
        <v>#REF!</v>
      </c>
      <c r="Q47" s="51" t="e">
        <f t="shared" si="9"/>
        <v>#REF!</v>
      </c>
      <c r="R47" s="51" t="e">
        <f t="shared" si="9"/>
        <v>#REF!</v>
      </c>
    </row>
    <row r="48" spans="8:18">
      <c r="J48" s="4"/>
    </row>
  </sheetData>
  <mergeCells count="3">
    <mergeCell ref="I16:P16"/>
    <mergeCell ref="K37:L37"/>
    <mergeCell ref="K38:L38"/>
  </mergeCells>
  <pageMargins left="0.23622047244094491" right="0.23622047244094491" top="0.74803149606299213" bottom="0.74803149606299213" header="0.31496062992125984" footer="0.31496062992125984"/>
  <pageSetup paperSize="8" scale="81" orientation="landscape" verticalDpi="0" r:id="rId1"/>
  <headerFooter>
    <oddFooter>&amp;L&amp;F&amp;R&amp;A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K41"/>
  <sheetViews>
    <sheetView tabSelected="1" zoomScale="80" zoomScaleNormal="80" workbookViewId="0">
      <selection activeCell="A38" sqref="A38"/>
    </sheetView>
  </sheetViews>
  <sheetFormatPr defaultColWidth="10.5703125" defaultRowHeight="12.75"/>
  <cols>
    <col min="1" max="1" width="63.85546875" customWidth="1"/>
    <col min="2" max="2" width="12.42578125" customWidth="1"/>
    <col min="3" max="3" width="18.42578125" bestFit="1" customWidth="1"/>
    <col min="4" max="4" width="12.140625" bestFit="1" customWidth="1"/>
    <col min="5" max="5" width="21" customWidth="1"/>
    <col min="6" max="6" width="38.7109375" customWidth="1"/>
    <col min="7" max="7" width="29.140625" customWidth="1"/>
  </cols>
  <sheetData>
    <row r="1" spans="1:10" s="207" customFormat="1" ht="15.75">
      <c r="A1" s="249" t="s">
        <v>0</v>
      </c>
      <c r="B1" s="213"/>
      <c r="C1" s="250"/>
      <c r="D1" s="213"/>
      <c r="E1" s="250"/>
      <c r="F1" s="214" t="s">
        <v>95</v>
      </c>
      <c r="G1" s="217" t="s">
        <v>96</v>
      </c>
      <c r="H1" s="250"/>
      <c r="I1" s="250"/>
    </row>
    <row r="2" spans="1:10" s="207" customFormat="1">
      <c r="A2" s="211"/>
      <c r="B2" s="212"/>
      <c r="C2" s="212"/>
      <c r="D2" s="212"/>
      <c r="E2" s="212"/>
      <c r="F2" s="212"/>
      <c r="G2" s="216" t="s">
        <v>70</v>
      </c>
      <c r="H2" s="250"/>
      <c r="I2" s="250"/>
    </row>
    <row r="3" spans="1:10" ht="21">
      <c r="A3" s="215" t="s">
        <v>104</v>
      </c>
      <c r="B3" s="151"/>
      <c r="C3" s="151"/>
      <c r="D3" s="151"/>
      <c r="E3" s="152"/>
      <c r="F3" s="151"/>
      <c r="G3" s="151"/>
      <c r="H3" s="251"/>
      <c r="I3" s="251"/>
      <c r="J3" s="207"/>
    </row>
    <row r="4" spans="1:10">
      <c r="A4" s="153"/>
      <c r="B4" s="151"/>
      <c r="C4" s="151"/>
      <c r="D4" s="151"/>
      <c r="E4" s="152"/>
      <c r="F4" s="151"/>
      <c r="G4" s="151"/>
      <c r="H4" s="251"/>
      <c r="I4" s="251"/>
      <c r="J4" s="207"/>
    </row>
    <row r="5" spans="1:10" ht="24.75" customHeight="1" thickBot="1">
      <c r="A5" s="195" t="s">
        <v>71</v>
      </c>
      <c r="B5" s="196" t="s">
        <v>72</v>
      </c>
      <c r="C5" s="197" t="s">
        <v>73</v>
      </c>
      <c r="D5" s="197" t="s">
        <v>74</v>
      </c>
      <c r="E5" s="198" t="s">
        <v>75</v>
      </c>
      <c r="F5" s="197" t="s">
        <v>76</v>
      </c>
      <c r="G5" s="197" t="s">
        <v>77</v>
      </c>
      <c r="H5" s="251"/>
      <c r="I5" s="251"/>
      <c r="J5" s="207"/>
    </row>
    <row r="6" spans="1:10" s="5" customFormat="1" ht="22.5" customHeight="1" thickBot="1">
      <c r="A6" s="206" t="s">
        <v>78</v>
      </c>
      <c r="B6" s="233" t="s">
        <v>79</v>
      </c>
      <c r="C6" s="202">
        <v>1</v>
      </c>
      <c r="D6" s="203"/>
      <c r="E6" s="203">
        <v>13412194.800000001</v>
      </c>
      <c r="F6" s="204"/>
      <c r="G6" s="205"/>
      <c r="H6" s="252"/>
      <c r="I6" s="252"/>
      <c r="J6" s="150"/>
    </row>
    <row r="7" spans="1:10" s="5" customFormat="1" ht="13.5" thickBot="1">
      <c r="A7" s="162"/>
      <c r="B7" s="234"/>
      <c r="C7" s="243" t="s">
        <v>80</v>
      </c>
      <c r="D7" s="244"/>
      <c r="E7" s="199">
        <f>E6</f>
        <v>13412194.800000001</v>
      </c>
      <c r="F7" s="200" t="s">
        <v>81</v>
      </c>
      <c r="G7" s="201">
        <f>G6</f>
        <v>0</v>
      </c>
      <c r="H7" s="252"/>
      <c r="I7" s="252"/>
      <c r="J7" s="150"/>
    </row>
    <row r="8" spans="1:10" s="5" customFormat="1">
      <c r="A8" s="162"/>
      <c r="B8" s="234"/>
      <c r="C8" s="164"/>
      <c r="D8" s="165"/>
      <c r="E8" s="166"/>
      <c r="F8" s="167"/>
      <c r="G8" s="166"/>
      <c r="H8" s="252"/>
      <c r="I8" s="252"/>
      <c r="J8" s="150"/>
    </row>
    <row r="9" spans="1:10" s="5" customFormat="1" ht="13.5" thickBot="1">
      <c r="A9" s="168" t="s">
        <v>82</v>
      </c>
      <c r="B9" s="234"/>
      <c r="C9" s="169"/>
      <c r="D9" s="170"/>
      <c r="E9" s="171"/>
      <c r="F9" s="172"/>
      <c r="G9" s="173"/>
      <c r="H9" s="252"/>
      <c r="I9" s="252"/>
      <c r="J9" s="150"/>
    </row>
    <row r="10" spans="1:10" s="5" customFormat="1" ht="21.75" customHeight="1">
      <c r="A10" s="253" t="s">
        <v>98</v>
      </c>
      <c r="B10" s="235" t="s">
        <v>3</v>
      </c>
      <c r="C10" s="218">
        <v>144</v>
      </c>
      <c r="D10" s="219">
        <v>148.4</v>
      </c>
      <c r="E10" s="220">
        <f>C10*D10</f>
        <v>21369.600000000002</v>
      </c>
      <c r="F10" s="221"/>
      <c r="G10" s="222">
        <f>F10*C10</f>
        <v>0</v>
      </c>
      <c r="H10" s="252"/>
      <c r="I10" s="252"/>
      <c r="J10" s="150"/>
    </row>
    <row r="11" spans="1:10" s="5" customFormat="1" ht="21.75" customHeight="1">
      <c r="A11" s="254" t="s">
        <v>99</v>
      </c>
      <c r="B11" s="236" t="s">
        <v>3</v>
      </c>
      <c r="C11" s="228">
        <v>730</v>
      </c>
      <c r="D11" s="229">
        <v>118</v>
      </c>
      <c r="E11" s="161">
        <f>C11*D11</f>
        <v>86140</v>
      </c>
      <c r="F11" s="230"/>
      <c r="G11" s="231">
        <f t="shared" ref="G11:G13" si="0">F11*C11</f>
        <v>0</v>
      </c>
      <c r="H11" s="252"/>
      <c r="I11" s="252"/>
      <c r="J11" s="150"/>
    </row>
    <row r="12" spans="1:10" s="5" customFormat="1" ht="21.75" customHeight="1">
      <c r="A12" s="254" t="s">
        <v>100</v>
      </c>
      <c r="B12" s="236" t="s">
        <v>3</v>
      </c>
      <c r="C12" s="228">
        <v>730</v>
      </c>
      <c r="D12" s="229">
        <v>117.92</v>
      </c>
      <c r="E12" s="161">
        <f>C12*D12</f>
        <v>86081.600000000006</v>
      </c>
      <c r="F12" s="230"/>
      <c r="G12" s="231">
        <f t="shared" si="0"/>
        <v>0</v>
      </c>
      <c r="H12" s="252"/>
      <c r="I12" s="252"/>
      <c r="J12" s="150"/>
    </row>
    <row r="13" spans="1:10" s="5" customFormat="1" ht="21.75" customHeight="1">
      <c r="A13" s="254" t="s">
        <v>101</v>
      </c>
      <c r="B13" s="236" t="s">
        <v>3</v>
      </c>
      <c r="C13" s="228">
        <v>2592</v>
      </c>
      <c r="D13" s="229">
        <v>101.68</v>
      </c>
      <c r="E13" s="161">
        <f>C13*D13</f>
        <v>263554.56</v>
      </c>
      <c r="F13" s="230"/>
      <c r="G13" s="231">
        <f t="shared" si="0"/>
        <v>0</v>
      </c>
      <c r="H13" s="252"/>
      <c r="I13" s="252"/>
      <c r="J13" s="150"/>
    </row>
    <row r="14" spans="1:10" s="5" customFormat="1" ht="21.75" customHeight="1">
      <c r="A14" s="254" t="s">
        <v>102</v>
      </c>
      <c r="B14" s="236" t="s">
        <v>3</v>
      </c>
      <c r="C14" s="228">
        <v>498</v>
      </c>
      <c r="D14" s="229">
        <v>80.12</v>
      </c>
      <c r="E14" s="161">
        <f t="shared" ref="E14:E16" si="1">C14*D14</f>
        <v>39899.760000000002</v>
      </c>
      <c r="F14" s="230"/>
      <c r="G14" s="231">
        <f t="shared" ref="G14:G16" si="2">F14*C14</f>
        <v>0</v>
      </c>
      <c r="H14" s="252"/>
      <c r="I14" s="252"/>
      <c r="J14" s="150"/>
    </row>
    <row r="15" spans="1:10" s="5" customFormat="1" ht="21.75" customHeight="1">
      <c r="A15" s="254" t="s">
        <v>103</v>
      </c>
      <c r="B15" s="236" t="s">
        <v>3</v>
      </c>
      <c r="C15" s="228">
        <v>16000</v>
      </c>
      <c r="D15" s="229">
        <v>8.2799999999999994</v>
      </c>
      <c r="E15" s="161">
        <f t="shared" si="1"/>
        <v>132480</v>
      </c>
      <c r="F15" s="230"/>
      <c r="G15" s="231">
        <f t="shared" si="2"/>
        <v>0</v>
      </c>
      <c r="H15" s="252"/>
      <c r="I15" s="252"/>
      <c r="J15" s="150"/>
    </row>
    <row r="16" spans="1:10" s="5" customFormat="1" ht="21.75" customHeight="1" thickBot="1">
      <c r="A16" s="255" t="s">
        <v>67</v>
      </c>
      <c r="B16" s="237" t="s">
        <v>3</v>
      </c>
      <c r="C16" s="223">
        <v>6000</v>
      </c>
      <c r="D16" s="224">
        <v>5.66</v>
      </c>
      <c r="E16" s="225">
        <f t="shared" si="1"/>
        <v>33960</v>
      </c>
      <c r="F16" s="226"/>
      <c r="G16" s="227">
        <f t="shared" si="2"/>
        <v>0</v>
      </c>
      <c r="H16" s="252"/>
      <c r="I16" s="252"/>
      <c r="J16" s="150"/>
    </row>
    <row r="17" spans="1:11" s="5" customFormat="1" ht="21.75" customHeight="1" thickBot="1">
      <c r="A17" s="174"/>
      <c r="B17" s="175"/>
      <c r="C17" s="238" t="s">
        <v>83</v>
      </c>
      <c r="D17" s="239"/>
      <c r="E17" s="176">
        <f>SUM(E10:E16)</f>
        <v>663485.52</v>
      </c>
      <c r="F17" s="177" t="s">
        <v>84</v>
      </c>
      <c r="G17" s="178">
        <f>SUM(G10:G16)</f>
        <v>0</v>
      </c>
      <c r="H17" s="252"/>
      <c r="I17" s="252"/>
      <c r="J17" s="150"/>
    </row>
    <row r="18" spans="1:11" s="5" customFormat="1">
      <c r="A18" s="174"/>
      <c r="B18" s="175"/>
      <c r="C18" s="164"/>
      <c r="D18" s="164"/>
      <c r="E18" s="179"/>
      <c r="F18" s="180"/>
      <c r="G18" s="181"/>
      <c r="H18" s="252"/>
      <c r="I18" s="252"/>
      <c r="J18" s="150"/>
    </row>
    <row r="19" spans="1:11" s="5" customFormat="1">
      <c r="A19" s="168" t="s">
        <v>85</v>
      </c>
      <c r="B19" s="175"/>
      <c r="C19" s="164"/>
      <c r="D19" s="164"/>
      <c r="E19" s="182"/>
      <c r="F19" s="182"/>
      <c r="G19" s="182"/>
      <c r="H19" s="252"/>
      <c r="I19" s="252"/>
      <c r="J19" s="150"/>
    </row>
    <row r="20" spans="1:11" s="5" customFormat="1">
      <c r="A20" s="245" t="s">
        <v>69</v>
      </c>
      <c r="B20" s="245"/>
      <c r="C20" s="245"/>
      <c r="D20" s="245"/>
      <c r="E20" s="161">
        <v>216000</v>
      </c>
      <c r="F20" s="175"/>
      <c r="G20" s="183"/>
      <c r="H20" s="252"/>
      <c r="I20" s="252"/>
      <c r="J20" s="150"/>
    </row>
    <row r="21" spans="1:11" s="5" customFormat="1">
      <c r="A21" s="245" t="s">
        <v>68</v>
      </c>
      <c r="B21" s="245"/>
      <c r="C21" s="245"/>
      <c r="D21" s="245"/>
      <c r="E21" s="161">
        <v>162000</v>
      </c>
      <c r="F21" s="175"/>
      <c r="G21" s="183"/>
      <c r="H21" s="252"/>
      <c r="I21" s="252"/>
      <c r="J21" s="150"/>
    </row>
    <row r="22" spans="1:11" s="5" customFormat="1" ht="13.5" thickBot="1">
      <c r="A22" s="175"/>
      <c r="B22" s="175"/>
      <c r="C22" s="175"/>
      <c r="D22" s="175"/>
      <c r="E22" s="175"/>
      <c r="F22" s="175"/>
      <c r="G22" s="183"/>
      <c r="H22" s="252"/>
      <c r="I22" s="252"/>
      <c r="J22" s="150"/>
    </row>
    <row r="23" spans="1:11" s="5" customFormat="1" ht="13.5" thickBot="1">
      <c r="A23" s="256"/>
      <c r="B23" s="175"/>
      <c r="C23" s="246" t="s">
        <v>86</v>
      </c>
      <c r="D23" s="247"/>
      <c r="E23" s="176">
        <f>SUM(E20:E22)</f>
        <v>378000</v>
      </c>
      <c r="F23" s="163" t="s">
        <v>87</v>
      </c>
      <c r="G23" s="178">
        <f t="shared" ref="G23" si="3">SUM(C23:F23)</f>
        <v>378000</v>
      </c>
      <c r="H23" s="252"/>
      <c r="I23" s="252"/>
      <c r="J23" s="150"/>
    </row>
    <row r="24" spans="1:11" s="5" customFormat="1">
      <c r="A24" s="256"/>
      <c r="B24" s="175"/>
      <c r="C24" s="169"/>
      <c r="D24" s="169"/>
      <c r="E24" s="184"/>
      <c r="F24" s="175"/>
      <c r="G24" s="183"/>
      <c r="H24" s="252"/>
      <c r="I24" s="252"/>
      <c r="J24" s="150"/>
    </row>
    <row r="25" spans="1:11" s="5" customFormat="1">
      <c r="A25" s="174"/>
      <c r="B25" s="175"/>
      <c r="C25" s="185" t="s">
        <v>88</v>
      </c>
      <c r="D25" s="186"/>
      <c r="E25" s="187">
        <f>E7+E17+E23</f>
        <v>14453680.32</v>
      </c>
      <c r="F25" s="188" t="s">
        <v>89</v>
      </c>
      <c r="G25" s="178" t="str">
        <f>IF(G7=0,"",G7+G17+G23)</f>
        <v/>
      </c>
      <c r="H25" s="252"/>
      <c r="I25" s="252"/>
      <c r="J25" s="150"/>
    </row>
    <row r="26" spans="1:11" s="5" customFormat="1">
      <c r="A26" s="174"/>
      <c r="B26" s="175"/>
      <c r="C26" s="185" t="s">
        <v>90</v>
      </c>
      <c r="D26" s="190">
        <v>0.1</v>
      </c>
      <c r="E26" s="189">
        <f>E25*D26</f>
        <v>1445368.0320000001</v>
      </c>
      <c r="F26" s="208"/>
      <c r="G26" s="209" t="e">
        <f>IF(G25=0,"",G25*D26)</f>
        <v>#VALUE!</v>
      </c>
      <c r="H26" s="252"/>
      <c r="I26" s="252"/>
      <c r="J26" s="150"/>
    </row>
    <row r="27" spans="1:11" s="5" customFormat="1">
      <c r="A27" s="174"/>
      <c r="B27" s="175"/>
      <c r="C27" s="191" t="s">
        <v>91</v>
      </c>
      <c r="D27" s="192"/>
      <c r="E27" s="193">
        <f>SUM(E25:E26)</f>
        <v>15899048.352</v>
      </c>
      <c r="F27" s="194" t="s">
        <v>92</v>
      </c>
      <c r="G27" s="210" t="e">
        <f>G25+G26</f>
        <v>#VALUE!</v>
      </c>
      <c r="H27" s="252"/>
      <c r="I27" s="252"/>
      <c r="J27" s="150"/>
    </row>
    <row r="28" spans="1:11">
      <c r="A28" s="155"/>
      <c r="B28" s="151"/>
      <c r="C28" s="156"/>
      <c r="D28" s="157"/>
      <c r="E28" s="158"/>
      <c r="F28" s="257"/>
      <c r="G28" s="154"/>
      <c r="H28" s="251"/>
      <c r="I28" s="251"/>
      <c r="J28" s="207"/>
    </row>
    <row r="29" spans="1:11">
      <c r="A29" s="155"/>
      <c r="B29" s="159" t="s">
        <v>93</v>
      </c>
      <c r="C29" s="159"/>
      <c r="D29" s="159"/>
      <c r="E29" s="160"/>
      <c r="F29" s="159"/>
      <c r="G29" s="159"/>
      <c r="H29" s="251"/>
      <c r="I29" s="251"/>
      <c r="J29" s="207"/>
    </row>
    <row r="30" spans="1:11">
      <c r="A30" s="155"/>
      <c r="B30" s="159"/>
      <c r="C30" s="159"/>
      <c r="D30" s="159"/>
      <c r="E30" s="159"/>
      <c r="F30" s="159"/>
      <c r="G30" s="159"/>
      <c r="H30" s="251"/>
      <c r="I30" s="251"/>
      <c r="J30" s="207"/>
    </row>
    <row r="31" spans="1:11" ht="12.75" customHeight="1">
      <c r="A31" s="155"/>
      <c r="B31" s="248" t="s">
        <v>97</v>
      </c>
      <c r="C31" s="248"/>
      <c r="D31" s="248"/>
      <c r="E31" s="248"/>
      <c r="F31" s="248"/>
      <c r="G31" s="248"/>
      <c r="H31" s="251"/>
      <c r="I31" s="251"/>
      <c r="J31" s="207"/>
      <c r="K31" t="s">
        <v>94</v>
      </c>
    </row>
    <row r="32" spans="1:11">
      <c r="A32" s="155"/>
      <c r="B32" s="248"/>
      <c r="C32" s="248"/>
      <c r="D32" s="248"/>
      <c r="E32" s="248"/>
      <c r="F32" s="248"/>
      <c r="G32" s="248"/>
      <c r="H32" s="251"/>
      <c r="I32" s="251"/>
      <c r="J32" s="207"/>
    </row>
    <row r="33" spans="1:10">
      <c r="A33" s="155"/>
      <c r="B33" s="248"/>
      <c r="C33" s="248"/>
      <c r="D33" s="248"/>
      <c r="E33" s="248"/>
      <c r="F33" s="248"/>
      <c r="G33" s="248"/>
      <c r="H33" s="251"/>
      <c r="I33" s="251"/>
      <c r="J33" s="207"/>
    </row>
    <row r="34" spans="1:10">
      <c r="A34" s="155"/>
      <c r="B34" s="248"/>
      <c r="C34" s="248"/>
      <c r="D34" s="248"/>
      <c r="E34" s="248"/>
      <c r="F34" s="248"/>
      <c r="G34" s="248"/>
      <c r="H34" s="251"/>
      <c r="I34" s="251"/>
      <c r="J34" s="207"/>
    </row>
    <row r="35" spans="1:10">
      <c r="A35" s="155"/>
      <c r="B35" s="248"/>
      <c r="C35" s="248"/>
      <c r="D35" s="248"/>
      <c r="E35" s="248"/>
      <c r="F35" s="248"/>
      <c r="G35" s="248"/>
      <c r="H35" s="251"/>
      <c r="I35" s="251"/>
      <c r="J35" s="207"/>
    </row>
    <row r="36" spans="1:10">
      <c r="A36" s="155"/>
      <c r="B36" s="248"/>
      <c r="C36" s="248"/>
      <c r="D36" s="248"/>
      <c r="E36" s="248"/>
      <c r="F36" s="248"/>
      <c r="G36" s="248"/>
      <c r="H36" s="251"/>
      <c r="I36" s="251"/>
      <c r="J36" s="207"/>
    </row>
    <row r="37" spans="1:10">
      <c r="A37" s="155"/>
      <c r="B37" s="232"/>
      <c r="C37" s="232"/>
      <c r="D37" s="232"/>
      <c r="E37" s="232"/>
      <c r="F37" s="159"/>
      <c r="G37" s="159"/>
      <c r="H37" s="251"/>
      <c r="I37" s="251"/>
      <c r="J37" s="207"/>
    </row>
    <row r="38" spans="1:10">
      <c r="A38" s="155"/>
      <c r="B38" s="232"/>
      <c r="C38" s="232"/>
      <c r="D38" s="232"/>
      <c r="E38" s="232"/>
      <c r="F38" s="159"/>
      <c r="G38" s="159"/>
      <c r="H38" s="251"/>
      <c r="J38" s="207"/>
    </row>
    <row r="39" spans="1:10">
      <c r="A39" s="9"/>
      <c r="B39" s="232"/>
      <c r="C39" s="232"/>
      <c r="D39" s="232"/>
      <c r="E39" s="232"/>
      <c r="F39" s="3"/>
      <c r="G39" s="3"/>
      <c r="J39" s="207"/>
    </row>
    <row r="40" spans="1:10">
      <c r="J40" s="207"/>
    </row>
    <row r="41" spans="1:10">
      <c r="A41" s="207"/>
      <c r="B41" s="207"/>
      <c r="C41" s="207"/>
      <c r="D41" s="207"/>
      <c r="E41" s="207"/>
      <c r="F41" s="207"/>
      <c r="G41" s="207"/>
      <c r="H41" s="207"/>
      <c r="I41" s="207"/>
      <c r="J41" s="207"/>
    </row>
  </sheetData>
  <mergeCells count="5">
    <mergeCell ref="C7:D7"/>
    <mergeCell ref="A20:D20"/>
    <mergeCell ref="A21:D21"/>
    <mergeCell ref="C23:D23"/>
    <mergeCell ref="B31:G36"/>
  </mergeCells>
  <pageMargins left="0.25" right="0.25" top="0.75" bottom="0.75" header="0.3" footer="0.3"/>
  <pageSetup paperSize="9" scale="68" orientation="landscape" r:id="rId1"/>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workbookViewId="0">
      <selection activeCell="G27" sqref="G27"/>
    </sheetView>
  </sheetViews>
  <sheetFormatPr defaultRowHeight="12.75"/>
  <cols>
    <col min="3" max="3" width="14.5703125" customWidth="1"/>
    <col min="4" max="5" width="15.42578125" bestFit="1" customWidth="1"/>
    <col min="6" max="6" width="11.5703125" bestFit="1" customWidth="1"/>
    <col min="7" max="7" width="23.85546875" bestFit="1" customWidth="1"/>
  </cols>
  <sheetData>
    <row r="1" spans="1:7" ht="15">
      <c r="A1" s="123" t="s">
        <v>55</v>
      </c>
      <c r="B1" s="123"/>
      <c r="C1" s="123" t="s">
        <v>66</v>
      </c>
      <c r="D1" s="123"/>
      <c r="E1" s="123"/>
      <c r="F1" s="124">
        <f>100*1.0609*1.03*1.012*1.012-100</f>
        <v>11.910980068800001</v>
      </c>
      <c r="G1" s="123" t="s">
        <v>56</v>
      </c>
    </row>
    <row r="2" spans="1:7" ht="15">
      <c r="A2" s="8"/>
      <c r="F2" s="125"/>
      <c r="G2" s="126"/>
    </row>
    <row r="3" spans="1:7" ht="15">
      <c r="A3" s="127" t="s">
        <v>57</v>
      </c>
      <c r="B3" s="128" t="s">
        <v>58</v>
      </c>
      <c r="C3" s="129" t="s">
        <v>54</v>
      </c>
      <c r="D3" s="129" t="s">
        <v>59</v>
      </c>
      <c r="E3" s="129" t="s">
        <v>60</v>
      </c>
      <c r="F3" s="130" t="s">
        <v>61</v>
      </c>
      <c r="G3" s="131" t="s">
        <v>62</v>
      </c>
    </row>
    <row r="4" spans="1:7" ht="15">
      <c r="A4" s="127"/>
      <c r="B4" s="128"/>
      <c r="C4" s="129">
        <v>0</v>
      </c>
      <c r="D4" s="129">
        <v>1000</v>
      </c>
      <c r="E4" s="129">
        <v>1000</v>
      </c>
      <c r="F4" s="130">
        <f>+D4-E4</f>
        <v>0</v>
      </c>
      <c r="G4" s="131">
        <v>0</v>
      </c>
    </row>
    <row r="5" spans="1:7" ht="19.5">
      <c r="A5" s="132">
        <v>2019</v>
      </c>
      <c r="B5" s="133"/>
      <c r="C5" s="134">
        <f>(E9-4000)/4/1000</f>
        <v>9.464413117200024E-2</v>
      </c>
      <c r="D5" s="135">
        <f>+D4+D4*C5</f>
        <v>1094.6441311720002</v>
      </c>
      <c r="E5" s="136">
        <f>+E4+E4*G5</f>
        <v>1060.9000000000001</v>
      </c>
      <c r="F5" s="130">
        <f t="shared" ref="F5:F9" si="0">+D5-E5</f>
        <v>33.744131172000152</v>
      </c>
      <c r="G5" s="137">
        <v>6.0900000000000003E-2</v>
      </c>
    </row>
    <row r="6" spans="1:7" ht="15">
      <c r="A6" s="132">
        <v>2020</v>
      </c>
      <c r="B6" s="133"/>
      <c r="C6" s="138"/>
      <c r="D6" s="135">
        <f>+D5</f>
        <v>1094.6441311720002</v>
      </c>
      <c r="E6" s="136">
        <f>+E5+E5*G6</f>
        <v>1092.7270000000001</v>
      </c>
      <c r="F6" s="130">
        <f t="shared" si="0"/>
        <v>1.917131172000154</v>
      </c>
      <c r="G6" s="137">
        <v>0.03</v>
      </c>
    </row>
    <row r="7" spans="1:7" ht="15">
      <c r="A7" s="132">
        <v>2021</v>
      </c>
      <c r="B7" s="133"/>
      <c r="C7" s="139"/>
      <c r="D7" s="135">
        <f>+D5</f>
        <v>1094.6441311720002</v>
      </c>
      <c r="E7" s="136">
        <f>+E6+E6*G7</f>
        <v>1105.8397240000002</v>
      </c>
      <c r="F7" s="130">
        <f t="shared" si="0"/>
        <v>-11.195592827999917</v>
      </c>
      <c r="G7" s="140">
        <v>1.2E-2</v>
      </c>
    </row>
    <row r="8" spans="1:7" ht="15">
      <c r="A8" s="132">
        <v>2022</v>
      </c>
      <c r="B8" s="133"/>
      <c r="C8" s="139"/>
      <c r="D8" s="135">
        <f>+D7</f>
        <v>1094.6441311720002</v>
      </c>
      <c r="E8" s="136">
        <f>+E7+E7*G8</f>
        <v>1119.1098006880002</v>
      </c>
      <c r="F8" s="130">
        <f t="shared" si="0"/>
        <v>-24.465669515999934</v>
      </c>
      <c r="G8" s="140">
        <v>1.2E-2</v>
      </c>
    </row>
    <row r="9" spans="1:7" ht="19.5">
      <c r="A9" s="141" t="s">
        <v>63</v>
      </c>
      <c r="B9" s="142"/>
      <c r="C9" s="143"/>
      <c r="D9" s="144">
        <f>SUM(D5:D8)</f>
        <v>4378.576524688001</v>
      </c>
      <c r="E9" s="145">
        <f>SUM(E5:E8)</f>
        <v>4378.576524688001</v>
      </c>
      <c r="F9" s="146">
        <f t="shared" si="0"/>
        <v>0</v>
      </c>
      <c r="G9" s="147"/>
    </row>
    <row r="10" spans="1:7" ht="13.5">
      <c r="A10" s="132"/>
      <c r="B10" s="133"/>
      <c r="C10" s="139"/>
      <c r="D10" s="139"/>
      <c r="E10" s="139"/>
      <c r="F10" s="148"/>
      <c r="G10" s="149"/>
    </row>
    <row r="13" spans="1:7">
      <c r="A13" t="s">
        <v>64</v>
      </c>
    </row>
    <row r="14" spans="1:7">
      <c r="A14" t="s">
        <v>65</v>
      </c>
    </row>
    <row r="18" spans="1:1">
      <c r="A18" s="6"/>
    </row>
    <row r="19" spans="1:1">
      <c r="A19" s="6"/>
    </row>
    <row r="20" spans="1:1">
      <c r="A20" s="6"/>
    </row>
    <row r="21" spans="1:1">
      <c r="A21" s="6"/>
    </row>
    <row r="22" spans="1:1">
      <c r="A22" s="6"/>
    </row>
    <row r="23" spans="1:1">
      <c r="A23" s="6"/>
    </row>
    <row r="24" spans="1:1">
      <c r="A24" s="6"/>
    </row>
    <row r="25" spans="1:1">
      <c r="A25" s="6"/>
    </row>
    <row r="26" spans="1:1">
      <c r="A26" s="6"/>
    </row>
    <row r="27" spans="1:1">
      <c r="A27" s="6"/>
    </row>
    <row r="28" spans="1:1">
      <c r="A28" s="6"/>
    </row>
    <row r="29" spans="1:1">
      <c r="A29" s="6"/>
    </row>
    <row r="30" spans="1:1">
      <c r="A30" s="6"/>
    </row>
    <row r="31" spans="1:1">
      <c r="A31" s="6"/>
    </row>
    <row r="32" spans="1:1">
      <c r="A32" s="6"/>
    </row>
    <row r="33" spans="1:1">
      <c r="A33" s="6"/>
    </row>
    <row r="34" spans="1:1">
      <c r="A34" s="6"/>
    </row>
    <row r="35" spans="1:1">
      <c r="A35" s="6"/>
    </row>
  </sheetData>
  <pageMargins left="0.7" right="0.7" top="0.75" bottom="0.75" header="0.3" footer="0.3"/>
  <pageSetup paperSize="9"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5</vt:i4>
      </vt:variant>
      <vt:variant>
        <vt:lpstr>Intervals amb nom</vt:lpstr>
      </vt:variant>
      <vt:variant>
        <vt:i4>1</vt:i4>
      </vt:variant>
    </vt:vector>
  </HeadingPairs>
  <TitlesOfParts>
    <vt:vector size="6" baseType="lpstr">
      <vt:lpstr>RESUM ESCENARIS pressupost 2018</vt:lpstr>
      <vt:lpstr>CONTRACTE INICI 1 D'OCTUBRE</vt:lpstr>
      <vt:lpstr>CONTRACTE INICI 1 DE JULIOL</vt:lpstr>
      <vt:lpstr>ANNEX 4</vt:lpstr>
      <vt:lpstr>VALORACIÓ % INCREMENT CONVENI</vt:lpstr>
      <vt:lpstr>'RESUM ESCENARIS pressupost 2018'!Àrea_d'impressió</vt:lpstr>
    </vt:vector>
  </TitlesOfParts>
  <Company>Ajuntament de Barcelona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 de Xarxa</dc:creator>
  <cp:lastModifiedBy>Ajuntament de Barcelona</cp:lastModifiedBy>
  <cp:lastPrinted>2023-05-18T11:56:36Z</cp:lastPrinted>
  <dcterms:created xsi:type="dcterms:W3CDTF">2005-12-20T09:42:34Z</dcterms:created>
  <dcterms:modified xsi:type="dcterms:W3CDTF">2023-07-18T09:48:58Z</dcterms:modified>
</cp:coreProperties>
</file>