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omments1.xml" ContentType="application/vnd.openxmlformats-officedocument.spreadsheetml.comments+xml"/>
  <Override PartName="/xl/customProperty4.bin" ContentType="application/vnd.openxmlformats-officedocument.spreadsheetml.customProperty"/>
  <Override PartName="/xl/customProperty5.bin" ContentType="application/vnd.openxmlformats-officedocument.spreadsheetml.customProperty"/>
  <Override PartName="/xl/drawings/drawing1.xml" ContentType="application/vnd.openxmlformats-officedocument.drawing+xml"/>
  <Override PartName="/xl/customProperty6.bin" ContentType="application/vnd.openxmlformats-officedocument.spreadsheetml.customProperty"/>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8" yWindow="-108" windowWidth="23136" windowHeight="12576" tabRatio="601" firstSheet="5" activeTab="5"/>
  </bookViews>
  <sheets>
    <sheet name="ANNEX 4 juliol" sheetId="11" state="hidden" r:id="rId1"/>
    <sheet name="2.- Periodif x mesos (juliol)" sheetId="10" state="hidden" r:id="rId2"/>
    <sheet name="2.- Licitació - Dir-Indir. " sheetId="8" state="hidden" r:id="rId3"/>
    <sheet name="3 PBL-VEC (juliol)" sheetId="9" state="hidden" r:id="rId4"/>
    <sheet name="Full1" sheetId="7" state="hidden" r:id="rId5"/>
    <sheet name="ANNEX 4 (juny)" sheetId="17" r:id="rId6"/>
  </sheets>
  <definedNames>
    <definedName name="_xlnm.Print_Area" localSheetId="3">'3 PBL-VEC (juliol)'!$A$10:$N$18</definedName>
    <definedName name="_xlnm.Print_Area" localSheetId="4">Full1!$A$1:$Q$39</definedName>
    <definedName name="CostAuxiliarHora" localSheetId="5">#REF!</definedName>
    <definedName name="CostAuxiliarHora">#REF!</definedName>
    <definedName name="CostDireccióHora" localSheetId="5">#REF!</definedName>
    <definedName name="CostDireccióHora">#REF!</definedName>
    <definedName name="CostMenú" localSheetId="5">#REF!</definedName>
    <definedName name="CostMenú">#REF!</definedName>
    <definedName name="HoresSessió" localSheetId="5">#REF!</definedName>
    <definedName name="HoresSessió">#REF!</definedName>
    <definedName name="SessionsAnuals" localSheetId="5">#REF!</definedName>
    <definedName name="SessionsAnuals">#REF!</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17" l="1"/>
  <c r="G19" i="17"/>
  <c r="G20" i="17"/>
  <c r="G10" i="17"/>
  <c r="G11" i="17" s="1"/>
  <c r="G22" i="17" l="1"/>
  <c r="G16" i="17"/>
  <c r="G15" i="17"/>
  <c r="G14" i="17"/>
  <c r="G17" i="17" l="1"/>
  <c r="G24" i="17" s="1"/>
  <c r="E22" i="17" l="1"/>
  <c r="E17" i="17"/>
  <c r="D14" i="17"/>
  <c r="E11" i="17"/>
  <c r="G25" i="17" l="1"/>
  <c r="G26" i="17" s="1"/>
  <c r="E24" i="17"/>
  <c r="E26" i="17" s="1"/>
  <c r="G21" i="11"/>
  <c r="G20" i="11"/>
  <c r="G19" i="11"/>
  <c r="H13" i="9"/>
  <c r="H12" i="9"/>
  <c r="H11" i="9"/>
  <c r="F29" i="10"/>
  <c r="F28" i="10"/>
  <c r="H29" i="10"/>
  <c r="H28" i="10"/>
  <c r="H23" i="10"/>
  <c r="F23" i="10"/>
  <c r="H17" i="10"/>
  <c r="H18" i="10"/>
  <c r="H16" i="10"/>
  <c r="F17" i="10"/>
  <c r="F18" i="10"/>
  <c r="F16" i="10"/>
  <c r="F42" i="10"/>
  <c r="F13" i="10"/>
  <c r="H13" i="10"/>
  <c r="H58" i="10"/>
  <c r="H57" i="10"/>
  <c r="H56" i="10"/>
  <c r="F58" i="10"/>
  <c r="F57" i="10"/>
  <c r="F56" i="10"/>
  <c r="F46" i="10"/>
  <c r="F45" i="10"/>
  <c r="H46" i="10"/>
  <c r="H45" i="10"/>
  <c r="F41" i="10"/>
  <c r="H42" i="10"/>
  <c r="H41" i="10"/>
  <c r="I41" i="10" l="1"/>
  <c r="G30" i="10"/>
  <c r="A25" i="10"/>
  <c r="A26" i="10"/>
  <c r="C26" i="10"/>
  <c r="C25" i="10"/>
  <c r="G19" i="10"/>
  <c r="G32" i="10" l="1"/>
  <c r="F10" i="11"/>
  <c r="H19" i="10"/>
  <c r="F19" i="10"/>
  <c r="I24" i="10"/>
  <c r="I25" i="10"/>
  <c r="I26" i="10"/>
  <c r="I27" i="10"/>
  <c r="I28" i="10"/>
  <c r="I29" i="10"/>
  <c r="I23" i="10"/>
  <c r="I19" i="10" l="1"/>
  <c r="H14" i="9" l="1"/>
  <c r="D14" i="11"/>
  <c r="I46" i="10"/>
  <c r="I45" i="10"/>
  <c r="G53" i="10"/>
  <c r="E22" i="11"/>
  <c r="I57" i="10"/>
  <c r="H51" i="10"/>
  <c r="F51" i="10"/>
  <c r="H52" i="10"/>
  <c r="F52" i="10"/>
  <c r="I52" i="10" s="1"/>
  <c r="H50" i="10"/>
  <c r="H53" i="10" s="1"/>
  <c r="F50" i="10"/>
  <c r="I50" i="10" l="1"/>
  <c r="F53" i="10"/>
  <c r="E17" i="11"/>
  <c r="I51" i="10"/>
  <c r="H30" i="10"/>
  <c r="H32" i="10" s="1"/>
  <c r="F30" i="10"/>
  <c r="F32" i="10" s="1"/>
  <c r="G47" i="10"/>
  <c r="I53" i="10" l="1"/>
  <c r="I32" i="10"/>
  <c r="I30" i="10"/>
  <c r="G34" i="10"/>
  <c r="F34" i="10"/>
  <c r="F42" i="8" l="1"/>
  <c r="G24" i="11" l="1"/>
  <c r="G25" i="11" s="1"/>
  <c r="G11" i="11"/>
  <c r="G26" i="11" l="1"/>
  <c r="I58" i="10" l="1"/>
  <c r="J39" i="8" l="1"/>
  <c r="K39" i="8"/>
  <c r="L39" i="8"/>
  <c r="F22" i="8" l="1"/>
  <c r="E22" i="8" s="1"/>
  <c r="F23" i="8"/>
  <c r="K22" i="8" l="1"/>
  <c r="G22" i="8"/>
  <c r="G42" i="8"/>
  <c r="L42" i="8" s="1"/>
  <c r="K42" i="8"/>
  <c r="E42" i="8"/>
  <c r="G23" i="8"/>
  <c r="K23" i="8"/>
  <c r="E23" i="8"/>
  <c r="H23" i="8" s="1"/>
  <c r="G22" i="11" l="1"/>
  <c r="L23" i="8"/>
  <c r="J23" i="8"/>
  <c r="J42" i="8"/>
  <c r="H42" i="8"/>
  <c r="I56" i="10" l="1"/>
  <c r="M42" i="8"/>
  <c r="N42" i="8" s="1"/>
  <c r="M23" i="8"/>
  <c r="L22" i="8" l="1"/>
  <c r="J22" i="8"/>
  <c r="F41" i="8"/>
  <c r="K41" i="8" s="1"/>
  <c r="G41" i="8" l="1"/>
  <c r="L41" i="8" s="1"/>
  <c r="E41" i="8"/>
  <c r="J41" i="8" s="1"/>
  <c r="M22" i="8"/>
  <c r="H22" i="8"/>
  <c r="H41" i="8" l="1"/>
  <c r="M41" i="8" l="1"/>
  <c r="N41" i="8" s="1"/>
  <c r="M20" i="8" l="1"/>
  <c r="M19" i="8"/>
  <c r="M21" i="8" l="1"/>
  <c r="G43" i="10" l="1"/>
  <c r="I42" i="10"/>
  <c r="F33" i="8"/>
  <c r="K33" i="8" s="1"/>
  <c r="I43" i="10" l="1"/>
  <c r="G33" i="8"/>
  <c r="L33" i="8" s="1"/>
  <c r="E33" i="8"/>
  <c r="J33" i="8" s="1"/>
  <c r="B20" i="8"/>
  <c r="H33" i="8" l="1"/>
  <c r="M33" i="8" s="1"/>
  <c r="N33" i="8" s="1"/>
  <c r="B19" i="8" l="1"/>
  <c r="P31" i="7" l="1"/>
  <c r="O31" i="7"/>
  <c r="Q31" i="7" l="1"/>
  <c r="F17" i="8" l="1"/>
  <c r="A20" i="8"/>
  <c r="F40" i="8" l="1"/>
  <c r="F24" i="8"/>
  <c r="E17" i="8"/>
  <c r="K17" i="8"/>
  <c r="J17" i="8"/>
  <c r="J24" i="8" s="1"/>
  <c r="G17" i="8"/>
  <c r="G24" i="8" s="1"/>
  <c r="A19" i="8"/>
  <c r="G59" i="10" l="1"/>
  <c r="G61" i="10" s="1"/>
  <c r="F12" i="9" s="1"/>
  <c r="H59" i="10"/>
  <c r="K24" i="8"/>
  <c r="L17" i="8"/>
  <c r="H17" i="8"/>
  <c r="E24" i="8"/>
  <c r="K40" i="8"/>
  <c r="E40" i="8"/>
  <c r="G40" i="8"/>
  <c r="F43" i="8"/>
  <c r="K43" i="8" s="1"/>
  <c r="H20" i="8"/>
  <c r="M14" i="9" l="1"/>
  <c r="L12" i="9"/>
  <c r="N12" i="9" s="1"/>
  <c r="I12" i="9"/>
  <c r="H40" i="8"/>
  <c r="E43" i="8"/>
  <c r="J43" i="8" s="1"/>
  <c r="J40" i="8"/>
  <c r="L24" i="8"/>
  <c r="M17" i="8"/>
  <c r="M24" i="8" s="1"/>
  <c r="F59" i="10"/>
  <c r="I59" i="10"/>
  <c r="G43" i="8"/>
  <c r="L43" i="8" s="1"/>
  <c r="L40" i="8"/>
  <c r="H19" i="8"/>
  <c r="H24" i="8" l="1"/>
  <c r="H43" i="8"/>
  <c r="M43" i="8" s="1"/>
  <c r="N43" i="8" s="1"/>
  <c r="M40" i="8"/>
  <c r="N40" i="8" s="1"/>
  <c r="H21" i="8"/>
  <c r="F36" i="8" l="1"/>
  <c r="K36" i="8" s="1"/>
  <c r="E36" i="8" l="1"/>
  <c r="F32" i="8"/>
  <c r="H43" i="10"/>
  <c r="F35" i="8"/>
  <c r="F37" i="8" s="1"/>
  <c r="I47" i="10" l="1"/>
  <c r="I61" i="10" s="1"/>
  <c r="H47" i="10"/>
  <c r="F43" i="10"/>
  <c r="G34" i="8"/>
  <c r="L34" i="8" s="1"/>
  <c r="E32" i="8"/>
  <c r="G32" i="8"/>
  <c r="L32" i="8" s="1"/>
  <c r="K32" i="8"/>
  <c r="F34" i="8"/>
  <c r="F45" i="8" s="1"/>
  <c r="E35" i="8"/>
  <c r="E37" i="8" s="1"/>
  <c r="G35" i="8"/>
  <c r="K35" i="8"/>
  <c r="J35" i="8" s="1"/>
  <c r="H61" i="10" l="1"/>
  <c r="F13" i="9" s="1"/>
  <c r="K34" i="8"/>
  <c r="H34" i="8"/>
  <c r="M34" i="8" s="1"/>
  <c r="N34" i="8" s="1"/>
  <c r="E34" i="8"/>
  <c r="F47" i="10"/>
  <c r="F61" i="10" s="1"/>
  <c r="F11" i="9" s="1"/>
  <c r="N14" i="9"/>
  <c r="J32" i="8"/>
  <c r="H32" i="8"/>
  <c r="M32" i="8" s="1"/>
  <c r="N32" i="8" s="1"/>
  <c r="F12" i="8"/>
  <c r="H35" i="8"/>
  <c r="L35" i="8"/>
  <c r="M13" i="9" l="1"/>
  <c r="I11" i="9"/>
  <c r="L11" i="9"/>
  <c r="F14" i="9"/>
  <c r="M15" i="9"/>
  <c r="L13" i="9"/>
  <c r="N13" i="9" s="1"/>
  <c r="I13" i="9"/>
  <c r="E45" i="8"/>
  <c r="J34" i="8"/>
  <c r="E47" i="10"/>
  <c r="G12" i="8"/>
  <c r="E12" i="8"/>
  <c r="N11" i="9" l="1"/>
  <c r="L16" i="9"/>
  <c r="I14" i="9"/>
  <c r="N15" i="9"/>
  <c r="N16" i="9" s="1"/>
  <c r="E59" i="10"/>
  <c r="E43" i="10"/>
  <c r="G45" i="8"/>
  <c r="H45" i="8" s="1"/>
  <c r="J45" i="8"/>
  <c r="H12" i="8"/>
  <c r="E13" i="8"/>
  <c r="M35" i="8"/>
  <c r="N35" i="8" s="1"/>
  <c r="G36" i="8"/>
  <c r="G37" i="8" s="1"/>
  <c r="H37" i="8" s="1"/>
  <c r="M16" i="9" l="1"/>
  <c r="E26" i="8"/>
  <c r="E27" i="8" s="1"/>
  <c r="H36" i="8"/>
  <c r="K37" i="8"/>
  <c r="K45" i="8" s="1"/>
  <c r="L36" i="8"/>
  <c r="J36" i="8"/>
  <c r="J12" i="8"/>
  <c r="L37" i="8" l="1"/>
  <c r="L45" i="8" s="1"/>
  <c r="J37" i="8"/>
  <c r="M36" i="8"/>
  <c r="N36" i="8" s="1"/>
  <c r="K12" i="8"/>
  <c r="F13" i="8"/>
  <c r="J13" i="8"/>
  <c r="J26" i="8" s="1"/>
  <c r="G13" i="8"/>
  <c r="L12" i="8"/>
  <c r="F26" i="8" l="1"/>
  <c r="M45" i="8"/>
  <c r="G26" i="8"/>
  <c r="H13" i="8"/>
  <c r="M37" i="8"/>
  <c r="K13" i="8"/>
  <c r="M12" i="8"/>
  <c r="L13" i="8"/>
  <c r="L26" i="8" s="1"/>
  <c r="I13" i="10" l="1"/>
  <c r="H26" i="8"/>
  <c r="G27" i="8"/>
  <c r="H27" i="8" s="1"/>
  <c r="F28" i="8"/>
  <c r="N37" i="8"/>
  <c r="N45" i="8"/>
  <c r="K26" i="8"/>
  <c r="K27" i="8" s="1"/>
  <c r="K28" i="8" s="1"/>
  <c r="M13" i="8"/>
  <c r="M26" i="8" s="1"/>
  <c r="L27" i="8"/>
  <c r="L28" i="8" s="1"/>
  <c r="E11" i="11" l="1"/>
  <c r="G28" i="8"/>
  <c r="H28" i="8"/>
  <c r="E28" i="8"/>
  <c r="J27" i="8"/>
  <c r="M27" i="8" s="1"/>
  <c r="E24" i="11" l="1"/>
  <c r="E26" i="11" s="1"/>
  <c r="J28" i="8"/>
  <c r="M28" i="8" s="1"/>
  <c r="H34" i="10"/>
  <c r="I34" i="10" s="1"/>
</calcChain>
</file>

<file path=xl/comments1.xml><?xml version="1.0" encoding="utf-8"?>
<comments xmlns="http://schemas.openxmlformats.org/spreadsheetml/2006/main">
  <authors>
    <author>Ricard</author>
  </authors>
  <commentList>
    <comment ref="O8" authorId="0">
      <text>
        <r>
          <rPr>
            <b/>
            <sz val="9"/>
            <color indexed="81"/>
            <rFont val="Tahoma"/>
            <family val="2"/>
          </rPr>
          <t>Ricard:</t>
        </r>
        <r>
          <rPr>
            <sz val="9"/>
            <color indexed="81"/>
            <rFont val="Tahoma"/>
            <family val="2"/>
          </rPr>
          <t xml:space="preserve">
tot a la columna VE eventuals pròrrogues i afegir al títol "i pròrroga legal" perquè així es veuen totes juntes les quantitats que van destinades a les pròrrogues.
El VEC ha d'incorporar també la part de modificacions que correspongui a aquests 9 mesos.
</t>
        </r>
      </text>
    </comment>
    <comment ref="K10" authorId="0">
      <text>
        <r>
          <rPr>
            <sz val="9"/>
            <color indexed="81"/>
            <rFont val="Tahoma"/>
            <family val="2"/>
          </rPr>
          <t xml:space="preserve">Tot i ser any de traspàs, deixem import d'any 365d.
</t>
        </r>
      </text>
    </comment>
  </commentList>
</comments>
</file>

<file path=xl/comments2.xml><?xml version="1.0" encoding="utf-8"?>
<comments xmlns="http://schemas.openxmlformats.org/spreadsheetml/2006/main">
  <authors>
    <author>Ajuntament de Barcelona</author>
  </authors>
  <commentList>
    <comment ref="F25" authorId="0">
      <text>
        <r>
          <rPr>
            <b/>
            <sz val="9"/>
            <color indexed="81"/>
            <rFont val="Tahoma"/>
            <family val="2"/>
          </rPr>
          <t>Ajuntament de Barcelona:</t>
        </r>
        <r>
          <rPr>
            <sz val="9"/>
            <color indexed="81"/>
            <rFont val="Tahoma"/>
            <family val="2"/>
          </rPr>
          <t xml:space="preserve">
Escolliu el tipus d'IVA aplicable</t>
        </r>
      </text>
    </comment>
  </commentList>
</comments>
</file>

<file path=xl/sharedStrings.xml><?xml version="1.0" encoding="utf-8"?>
<sst xmlns="http://schemas.openxmlformats.org/spreadsheetml/2006/main" count="177" uniqueCount="107">
  <si>
    <t>IVA</t>
  </si>
  <si>
    <t>EXECUCIÓ CONTRACTE</t>
  </si>
  <si>
    <t>LICITACIÓ</t>
  </si>
  <si>
    <t>Despeses per preu global</t>
  </si>
  <si>
    <t>Subtotal Despeses per preu global</t>
  </si>
  <si>
    <t>Despeses per preu unitari</t>
  </si>
  <si>
    <t>Subtotal Despeses per preus unitaris</t>
  </si>
  <si>
    <t>Preu base de licitació</t>
  </si>
  <si>
    <t>Preu total del contracte</t>
  </si>
  <si>
    <t>any de traspàs</t>
  </si>
  <si>
    <t>meses</t>
  </si>
  <si>
    <t>PRORROGA</t>
  </si>
  <si>
    <t>VEC</t>
  </si>
  <si>
    <t>Despeses de funcionament</t>
  </si>
  <si>
    <t>TOTAL DE COSTOS DIRECTES</t>
  </si>
  <si>
    <t>TOTAL DE COSTOS INDIRECTES</t>
  </si>
  <si>
    <t>Any</t>
  </si>
  <si>
    <t>Programa</t>
  </si>
  <si>
    <t>% IVA</t>
  </si>
  <si>
    <t>Import IVA</t>
  </si>
  <si>
    <t>VE prestació</t>
  </si>
  <si>
    <t>SUMA</t>
  </si>
  <si>
    <t>Total</t>
  </si>
  <si>
    <t xml:space="preserve">TOTAL </t>
  </si>
  <si>
    <t>PER A TOT EL CONTRACTE</t>
  </si>
  <si>
    <t>TOTAL PRORROGA</t>
  </si>
  <si>
    <t>SIMULACIÓ DE POSSIBLE ESTRUCTURA DE COSTOS DE GESTIÓ DEL SERVEI:</t>
  </si>
  <si>
    <t>PBL</t>
  </si>
  <si>
    <t>PREU UNITARI</t>
  </si>
  <si>
    <t>Preu del servei d'allotjament individual amb serveis col·lectius.</t>
  </si>
  <si>
    <t>data inici:</t>
  </si>
  <si>
    <t>data finalització:</t>
  </si>
  <si>
    <t xml:space="preserve">Cost de personal </t>
  </si>
  <si>
    <t>Despeses generals</t>
  </si>
  <si>
    <t>Marge empresarial</t>
  </si>
  <si>
    <t>TOTAL DE COSTOS DIRECTES I INDIRECTES ESTIMATS</t>
  </si>
  <si>
    <t>(*) Any de traspàs</t>
  </si>
  <si>
    <t>mesos</t>
  </si>
  <si>
    <t xml:space="preserve"> Orgànic.</t>
  </si>
  <si>
    <t>Econòmic</t>
  </si>
  <si>
    <t xml:space="preserve">Import total </t>
  </si>
  <si>
    <t xml:space="preserve">Import net </t>
  </si>
  <si>
    <t xml:space="preserve">VE de les prorrogues </t>
  </si>
  <si>
    <t>q.d</t>
  </si>
  <si>
    <t>Cobertura de necessitats derivades de l'atenció</t>
  </si>
  <si>
    <t xml:space="preserve">Allotjaments individuals amb serveis col•lectius Mestres Casals i Martorell </t>
  </si>
  <si>
    <t>PROVISIONS</t>
  </si>
  <si>
    <t>PREU GLOBAL</t>
  </si>
  <si>
    <t>Provisions</t>
  </si>
  <si>
    <t>Activitats</t>
  </si>
  <si>
    <t>Treballadors</t>
  </si>
  <si>
    <t>TOTAL PROVISIONS</t>
  </si>
  <si>
    <t>PER A TOT
 EL CONTRACTE</t>
  </si>
  <si>
    <t>Servei d ‘atenció psicològica (Llicenciat + compl.diagnostic i valoració)</t>
  </si>
  <si>
    <t>Servei d'intervenció social per Urgències</t>
  </si>
  <si>
    <t>Provisió renovació inventari</t>
  </si>
  <si>
    <t>Subtotal provisions</t>
  </si>
  <si>
    <t>Manteniment</t>
  </si>
  <si>
    <t>PRÒRROGA</t>
  </si>
  <si>
    <t>TOTAL CONTRACTE
+
PRÒRROGA</t>
  </si>
  <si>
    <t>PRORRÒGA</t>
  </si>
  <si>
    <t>01/06/20204</t>
  </si>
  <si>
    <t>Atenció psicològica, Treballadora social, Urgències socials</t>
  </si>
  <si>
    <t>MESOS</t>
  </si>
  <si>
    <t>24 MESOS</t>
  </si>
  <si>
    <t>Codi</t>
  </si>
  <si>
    <t>Descripció</t>
  </si>
  <si>
    <t>Quantitat estimada</t>
  </si>
  <si>
    <t>Preu u/t Sortida</t>
  </si>
  <si>
    <t>Import sortida</t>
  </si>
  <si>
    <t>Preu u/t  Proveïdor</t>
  </si>
  <si>
    <t>Import  Proveïdor</t>
  </si>
  <si>
    <t>Subtotal preu global</t>
  </si>
  <si>
    <t>Subtotal preu global proveidor</t>
  </si>
  <si>
    <t>Despeses per PROVISIONS</t>
  </si>
  <si>
    <t>Subtotal de provisions</t>
  </si>
  <si>
    <t>Subtotal provisions de proveidor</t>
  </si>
  <si>
    <t>IMPORT:</t>
  </si>
  <si>
    <t xml:space="preserve">IMPORT:                    </t>
  </si>
  <si>
    <t>IVA (%):</t>
  </si>
  <si>
    <t>TOTAL:</t>
  </si>
  <si>
    <t xml:space="preserve">TOTAL PROVEIDOR: </t>
  </si>
  <si>
    <t>Barcelona, en la data de signatura</t>
  </si>
  <si>
    <r>
      <t xml:space="preserve">Les quantitats indicades per l’IMSS com a preu global net  </t>
    </r>
    <r>
      <rPr>
        <sz val="11"/>
        <color indexed="8"/>
        <rFont val="Calibri"/>
        <family val="2"/>
      </rPr>
      <t>així com cadascun dels preus unitaris nets determinats constitueixen la xifra màxima per sobre de la qual s'estimarà que les ofertes dels licitadors excedeixen el tipus de la licitació i, per tant, seran excloses.</t>
    </r>
  </si>
  <si>
    <t>Manteniment i renovació dels habitatges
 i reposició d'inventari</t>
  </si>
  <si>
    <t>Treballadora familiar</t>
  </si>
  <si>
    <t xml:space="preserve">SubtotalPreu unitari </t>
  </si>
  <si>
    <t>Periode inicial del contracte: 1 de juliol 2024 a 30 de juny de 2026</t>
  </si>
  <si>
    <t xml:space="preserve">EXP                          ANNEX-4 </t>
  </si>
  <si>
    <t xml:space="preserve">Borsa de treball </t>
  </si>
  <si>
    <t>Reserva per despeses d'atenció urgent i programa d'autonomia persona</t>
  </si>
  <si>
    <t>Subtotal Despeses Preu unitari</t>
  </si>
  <si>
    <t>Pel període inicial del contracte: 1/7/2024 a 30/6/2026</t>
  </si>
  <si>
    <t xml:space="preserve">SIMULACIÓ DE POSSIBLE ESTRUCTURA DE COSTOS DE GESTIÓ DEL SERVEI:v Allotjaments individuals amb serveis col•lectius Mestres Casals i Martorell </t>
  </si>
  <si>
    <t>Periode: 1 de juliol de 2024 al 30 de juny de 2026</t>
  </si>
  <si>
    <t>Gestió del Servei d'Allotjament temporals Mestres Casals i Martorell</t>
  </si>
  <si>
    <t>EXP   20230201                       ANNEX-3 BIS</t>
  </si>
  <si>
    <t xml:space="preserve">Borsa d'hores </t>
  </si>
  <si>
    <t>Provisió per a manteniment i renovació dels habitatges i reposició d'inventari</t>
  </si>
  <si>
    <t>Nota: Aquest document s'ha de convertir en pdf i s'ha de signar pel representant legal de la licitadora.</t>
  </si>
  <si>
    <t xml:space="preserve">Provisió per a activitats comunitàries  </t>
  </si>
  <si>
    <t>Provisió per a despeses d'atenció urgent i programa d'autonomia personal</t>
  </si>
  <si>
    <t>Treballador familiar</t>
  </si>
  <si>
    <t xml:space="preserve">Subtotal Preu unitari </t>
  </si>
  <si>
    <t>Servei d'atenció psicològica</t>
  </si>
  <si>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</si>
  <si>
    <t>Subtotal preus unitaris proveidor</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</si>
</sst>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7" formatCode="#,##0.00\ &quot;€&quot;;\-#,##0.00\ &quot;€&quot;"/>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
    <numFmt numFmtId="167" formatCode="#,##0.000000\ &quot;€&quot;"/>
    <numFmt numFmtId="168" formatCode="#,##0.00000\ &quot;€&quot;"/>
    <numFmt numFmtId="169" formatCode="#,##0.00000000000\ &quot;€&quot;"/>
    <numFmt numFmtId="170" formatCode="#,##0.00000\ &quot;€&quot;;[Red]\-#,##0.00000\ &quot;€&quot;"/>
    <numFmt numFmtId="171" formatCode="#,##0.0000\ &quot;€&quot;;[Red]\-#,##0.0000\ &quot;€&quot;"/>
    <numFmt numFmtId="172" formatCode="_-* #,##0.00\ [$€-403]_-;\-* #,##0.00\ [$€-403]_-;_-* &quot;-&quot;??\ [$€-403]_-;_-@_-"/>
    <numFmt numFmtId="173" formatCode="#,##0.0000000\ &quot;€&quot;;[Red]\-#,##0.0000000\ &quot;€&quot;"/>
    <numFmt numFmtId="174" formatCode="#,##0.000\ &quot;€&quot;"/>
    <numFmt numFmtId="175" formatCode="0.0000000"/>
    <numFmt numFmtId="176" formatCode="#,##0_ ;\-#,##0\ "/>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b/>
      <sz val="14"/>
      <name val="Arial"/>
      <family val="2"/>
    </font>
    <font>
      <sz val="14"/>
      <name val="Arial"/>
      <family val="2"/>
    </font>
    <font>
      <b/>
      <sz val="12"/>
      <name val="Arial"/>
      <family val="2"/>
    </font>
    <font>
      <sz val="10"/>
      <color rgb="FFFF0000"/>
      <name val="Arial"/>
      <family val="2"/>
    </font>
    <font>
      <b/>
      <sz val="10"/>
      <color rgb="FFFF0000"/>
      <name val="Arial"/>
      <family val="2"/>
    </font>
    <font>
      <b/>
      <sz val="8"/>
      <color theme="1"/>
      <name val="Verdana"/>
      <family val="2"/>
    </font>
    <font>
      <sz val="8"/>
      <color theme="1"/>
      <name val="Verdana"/>
      <family val="2"/>
    </font>
    <font>
      <b/>
      <sz val="8"/>
      <color rgb="FF000000"/>
      <name val="Arial"/>
      <family val="2"/>
    </font>
    <font>
      <b/>
      <i/>
      <sz val="8"/>
      <color rgb="FF000000"/>
      <name val="Arial"/>
      <family val="2"/>
    </font>
    <font>
      <sz val="8"/>
      <color rgb="FF000000"/>
      <name val="Arial"/>
      <family val="2"/>
    </font>
    <font>
      <sz val="8"/>
      <color theme="1"/>
      <name val="Arial"/>
      <family val="2"/>
    </font>
    <font>
      <b/>
      <sz val="8"/>
      <color theme="1"/>
      <name val="Arial"/>
      <family val="2"/>
    </font>
    <font>
      <sz val="11"/>
      <color theme="1"/>
      <name val="Calibri"/>
      <family val="2"/>
    </font>
    <font>
      <b/>
      <sz val="9"/>
      <color theme="1"/>
      <name val="Arial"/>
      <family val="2"/>
    </font>
    <font>
      <sz val="8"/>
      <name val="Arial"/>
      <family val="2"/>
    </font>
    <font>
      <b/>
      <sz val="8"/>
      <name val="Arial"/>
      <family val="2"/>
    </font>
    <font>
      <b/>
      <sz val="10"/>
      <name val="Calibri"/>
      <family val="2"/>
    </font>
    <font>
      <sz val="10"/>
      <name val="Calibri"/>
      <family val="2"/>
    </font>
    <font>
      <sz val="10"/>
      <color theme="1"/>
      <name val="Verdana"/>
      <family val="2"/>
    </font>
    <font>
      <b/>
      <sz val="10"/>
      <color theme="1"/>
      <name val="Arial"/>
      <family val="2"/>
    </font>
    <font>
      <b/>
      <i/>
      <sz val="10"/>
      <color rgb="FF000000"/>
      <name val="Arial"/>
      <family val="2"/>
    </font>
    <font>
      <sz val="10"/>
      <color theme="1"/>
      <name val="Calibri"/>
      <family val="2"/>
    </font>
    <font>
      <b/>
      <sz val="14"/>
      <name val="Calibri"/>
      <family val="2"/>
    </font>
    <font>
      <sz val="9"/>
      <color indexed="81"/>
      <name val="Tahoma"/>
      <family val="2"/>
    </font>
    <font>
      <b/>
      <sz val="9"/>
      <color indexed="81"/>
      <name val="Tahoma"/>
      <family val="2"/>
    </font>
    <font>
      <sz val="10"/>
      <name val="Arial"/>
      <family val="2"/>
    </font>
    <font>
      <sz val="8"/>
      <name val="Verdana"/>
      <family val="2"/>
    </font>
    <font>
      <sz val="8"/>
      <color rgb="FFFF0000"/>
      <name val="Verdana"/>
      <family val="2"/>
    </font>
    <font>
      <sz val="10"/>
      <name val="Arial"/>
      <family val="2"/>
    </font>
    <font>
      <b/>
      <sz val="9"/>
      <name val="Arial"/>
      <family val="2"/>
    </font>
    <font>
      <sz val="9"/>
      <name val="Arial"/>
      <family val="2"/>
    </font>
    <font>
      <b/>
      <sz val="20"/>
      <color theme="3"/>
      <name val="Arial"/>
      <family val="2"/>
    </font>
    <font>
      <b/>
      <sz val="10"/>
      <color rgb="FF000000"/>
      <name val="Verdana"/>
      <family val="2"/>
    </font>
    <font>
      <sz val="10"/>
      <color rgb="FF000000"/>
      <name val="Verdana"/>
      <family val="2"/>
    </font>
    <font>
      <sz val="12"/>
      <color rgb="FF000000"/>
      <name val="Calibri"/>
      <family val="2"/>
    </font>
    <font>
      <b/>
      <sz val="20"/>
      <name val="Arial"/>
      <family val="2"/>
    </font>
    <font>
      <sz val="10"/>
      <name val="Arial"/>
      <family val="2"/>
    </font>
    <font>
      <b/>
      <sz val="7"/>
      <name val="Arial"/>
      <family val="2"/>
    </font>
    <font>
      <sz val="12"/>
      <color rgb="FF000000"/>
      <name val="Times New Roman"/>
      <family val="1"/>
    </font>
    <font>
      <sz val="7"/>
      <color rgb="FF000000"/>
      <name val="Arial"/>
      <family val="2"/>
    </font>
    <font>
      <sz val="10"/>
      <color theme="1"/>
      <name val="Arial"/>
      <family val="2"/>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0"/>
      <name val="Calibri"/>
      <family val="2"/>
      <scheme val="minor"/>
    </font>
    <font>
      <b/>
      <sz val="10"/>
      <color theme="1"/>
      <name val="Calibri"/>
      <family val="2"/>
      <scheme val="minor"/>
    </font>
    <font>
      <sz val="11"/>
      <color indexed="8"/>
      <name val="Calibri"/>
      <family val="2"/>
    </font>
    <font>
      <i/>
      <sz val="8"/>
      <color rgb="FF000000"/>
      <name val="Arial"/>
      <family val="2"/>
    </font>
    <font>
      <b/>
      <i/>
      <sz val="8"/>
      <name val="Arial"/>
      <family val="2"/>
    </font>
    <font>
      <b/>
      <i/>
      <sz val="10"/>
      <name val="Arial"/>
      <family val="2"/>
    </font>
    <font>
      <sz val="11"/>
      <name val="Calibri"/>
      <family val="2"/>
    </font>
    <font>
      <b/>
      <sz val="11"/>
      <color theme="1"/>
      <name val="Calibri"/>
      <family val="2"/>
      <scheme val="minor"/>
    </font>
  </fonts>
  <fills count="20">
    <fill>
      <patternFill patternType="none"/>
    </fill>
    <fill>
      <patternFill patternType="gray125"/>
    </fill>
    <fill>
      <patternFill patternType="solid">
        <fgColor indexed="45"/>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4" tint="0.79998168889431442"/>
        <bgColor indexed="64"/>
      </patternFill>
    </fill>
    <fill>
      <patternFill patternType="solid">
        <fgColor rgb="FFFFC000"/>
        <bgColor indexed="64"/>
      </patternFill>
    </fill>
    <fill>
      <patternFill patternType="solid">
        <fgColor rgb="FFD8D8D8"/>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E7"/>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2DBDA"/>
        <bgColor indexed="64"/>
      </patternFill>
    </fill>
    <fill>
      <patternFill patternType="solid">
        <fgColor indexed="51"/>
        <bgColor indexed="64"/>
      </patternFill>
    </fill>
    <fill>
      <patternFill patternType="solid">
        <fgColor theme="6" tint="0.399975585192419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7">
    <xf numFmtId="0" fontId="0" fillId="0" borderId="0"/>
    <xf numFmtId="9" fontId="31" fillId="0" borderId="0" applyFont="0" applyFill="0" applyBorder="0" applyAlignment="0" applyProtection="0"/>
    <xf numFmtId="44" fontId="34" fillId="0" borderId="0" applyFont="0" applyFill="0" applyBorder="0" applyAlignment="0" applyProtection="0"/>
    <xf numFmtId="0" fontId="5" fillId="0" borderId="0"/>
    <xf numFmtId="43" fontId="42" fillId="0" borderId="0" applyFont="0" applyFill="0" applyBorder="0" applyAlignment="0" applyProtection="0"/>
    <xf numFmtId="0" fontId="3" fillId="0" borderId="0"/>
    <xf numFmtId="0" fontId="46" fillId="0" borderId="0"/>
    <xf numFmtId="9" fontId="3" fillId="0" borderId="0" applyFont="0" applyFill="0" applyBorder="0" applyAlignment="0" applyProtection="0"/>
    <xf numFmtId="9" fontId="46" fillId="0" borderId="0" applyFont="0" applyFill="0" applyBorder="0" applyAlignment="0" applyProtection="0"/>
    <xf numFmtId="0" fontId="5"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5" fillId="0" borderId="0"/>
    <xf numFmtId="0" fontId="5" fillId="0" borderId="0"/>
  </cellStyleXfs>
  <cellXfs count="433">
    <xf numFmtId="0" fontId="0" fillId="0" borderId="0" xfId="0"/>
    <xf numFmtId="0" fontId="6" fillId="0" borderId="0" xfId="0" applyFont="1"/>
    <xf numFmtId="10" fontId="6" fillId="0" borderId="0" xfId="0" applyNumberFormat="1" applyFont="1"/>
    <xf numFmtId="0" fontId="7" fillId="0" borderId="0" xfId="0" applyFont="1"/>
    <xf numFmtId="0" fontId="4" fillId="0" borderId="0" xfId="0" applyFont="1"/>
    <xf numFmtId="164" fontId="4" fillId="0" borderId="0" xfId="0" applyNumberFormat="1" applyFont="1"/>
    <xf numFmtId="0" fontId="5" fillId="0" borderId="0" xfId="0" applyFont="1"/>
    <xf numFmtId="10" fontId="7" fillId="0" borderId="0" xfId="0" applyNumberFormat="1" applyFont="1"/>
    <xf numFmtId="10" fontId="0" fillId="0" borderId="0" xfId="0" applyNumberFormat="1"/>
    <xf numFmtId="164" fontId="0" fillId="0" borderId="0" xfId="0" applyNumberFormat="1"/>
    <xf numFmtId="164" fontId="12" fillId="0" borderId="0" xfId="0" applyNumberFormat="1" applyFont="1"/>
    <xf numFmtId="0" fontId="12" fillId="0" borderId="0" xfId="0" applyFont="1"/>
    <xf numFmtId="0" fontId="13" fillId="6" borderId="4"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4" fillId="7" borderId="0" xfId="0" applyFont="1" applyFill="1" applyAlignment="1">
      <alignment vertical="center" wrapText="1"/>
    </xf>
    <xf numFmtId="0" fontId="15" fillId="0" borderId="8" xfId="0" applyFont="1" applyBorder="1" applyAlignment="1">
      <alignment vertical="center" wrapText="1"/>
    </xf>
    <xf numFmtId="164" fontId="16" fillId="0" borderId="5" xfId="0" applyNumberFormat="1" applyFont="1" applyBorder="1" applyAlignment="1">
      <alignment vertical="center"/>
    </xf>
    <xf numFmtId="0" fontId="13" fillId="0" borderId="0" xfId="0" applyFont="1" applyAlignment="1">
      <alignment horizontal="right" vertical="center"/>
    </xf>
    <xf numFmtId="0" fontId="14" fillId="7" borderId="0" xfId="0" applyFont="1" applyFill="1" applyAlignment="1">
      <alignment horizontal="right" vertical="center"/>
    </xf>
    <xf numFmtId="0" fontId="14" fillId="7" borderId="0" xfId="0" applyFont="1" applyFill="1" applyAlignment="1">
      <alignment horizontal="center" vertical="center"/>
    </xf>
    <xf numFmtId="0" fontId="18" fillId="0" borderId="0" xfId="0" applyFont="1" applyAlignment="1">
      <alignment vertical="center" wrapText="1"/>
    </xf>
    <xf numFmtId="164" fontId="16" fillId="7" borderId="4" xfId="0" applyNumberFormat="1" applyFont="1" applyFill="1" applyBorder="1" applyAlignment="1">
      <alignment vertical="center" wrapText="1"/>
    </xf>
    <xf numFmtId="0" fontId="14" fillId="0" borderId="0" xfId="0" applyFont="1" applyAlignment="1">
      <alignment horizontal="right" vertical="center" wrapText="1"/>
    </xf>
    <xf numFmtId="9" fontId="14" fillId="0" borderId="0" xfId="0" applyNumberFormat="1" applyFont="1" applyAlignment="1">
      <alignment horizontal="right" vertical="center" wrapText="1"/>
    </xf>
    <xf numFmtId="164" fontId="16" fillId="0" borderId="0" xfId="0" applyNumberFormat="1" applyFont="1" applyAlignment="1">
      <alignment vertical="center" wrapText="1"/>
    </xf>
    <xf numFmtId="0" fontId="20" fillId="0" borderId="0" xfId="0" applyFont="1"/>
    <xf numFmtId="0" fontId="0" fillId="0" borderId="0" xfId="0" applyAlignment="1">
      <alignment vertical="center"/>
    </xf>
    <xf numFmtId="2" fontId="0" fillId="0" borderId="0" xfId="0" applyNumberFormat="1"/>
    <xf numFmtId="0" fontId="20" fillId="0" borderId="0" xfId="0" applyFont="1" applyAlignment="1">
      <alignment vertical="center"/>
    </xf>
    <xf numFmtId="164" fontId="25" fillId="0" borderId="5" xfId="0" applyNumberFormat="1" applyFont="1" applyBorder="1" applyAlignment="1">
      <alignment vertical="center" wrapText="1"/>
    </xf>
    <xf numFmtId="0" fontId="23" fillId="5" borderId="0" xfId="0" applyFont="1" applyFill="1" applyAlignment="1">
      <alignment horizontal="right" vertical="center" wrapText="1"/>
    </xf>
    <xf numFmtId="164" fontId="16" fillId="0" borderId="8" xfId="0" applyNumberFormat="1" applyFont="1" applyBorder="1" applyAlignment="1">
      <alignment vertical="center"/>
    </xf>
    <xf numFmtId="0" fontId="15" fillId="0" borderId="5" xfId="0" applyFont="1" applyBorder="1" applyAlignment="1">
      <alignment vertical="center" wrapText="1"/>
    </xf>
    <xf numFmtId="165" fontId="12" fillId="0" borderId="0" xfId="0" applyNumberFormat="1" applyFont="1" applyAlignment="1">
      <alignment vertical="center"/>
    </xf>
    <xf numFmtId="0" fontId="12" fillId="0" borderId="0" xfId="0" applyFont="1" applyAlignment="1">
      <alignment vertical="center"/>
    </xf>
    <xf numFmtId="0" fontId="21" fillId="0" borderId="0" xfId="0" applyFont="1" applyAlignment="1">
      <alignment horizontal="right"/>
    </xf>
    <xf numFmtId="0" fontId="26" fillId="6" borderId="5" xfId="0" applyFont="1" applyFill="1" applyBorder="1" applyAlignment="1">
      <alignment horizontal="center" vertical="center" wrapText="1"/>
    </xf>
    <xf numFmtId="0" fontId="26" fillId="7" borderId="0" xfId="0" applyFont="1" applyFill="1" applyAlignment="1">
      <alignment vertical="center" wrapText="1"/>
    </xf>
    <xf numFmtId="0" fontId="26" fillId="7" borderId="0" xfId="0" applyFont="1" applyFill="1" applyAlignment="1">
      <alignment horizontal="right" vertical="center"/>
    </xf>
    <xf numFmtId="164" fontId="25" fillId="0" borderId="8" xfId="0" applyNumberFormat="1" applyFont="1" applyBorder="1" applyAlignment="1">
      <alignment vertical="center" wrapText="1"/>
    </xf>
    <xf numFmtId="0" fontId="27" fillId="0" borderId="0" xfId="0" applyFont="1" applyAlignment="1">
      <alignment vertical="center" wrapText="1"/>
    </xf>
    <xf numFmtId="164" fontId="25" fillId="0" borderId="0" xfId="0" applyNumberFormat="1" applyFont="1" applyAlignment="1">
      <alignment vertical="center" wrapText="1"/>
    </xf>
    <xf numFmtId="0" fontId="24" fillId="0" borderId="0" xfId="0" applyFont="1" applyAlignment="1">
      <alignment horizontal="center" vertical="center"/>
    </xf>
    <xf numFmtId="164" fontId="12" fillId="0" borderId="0" xfId="0" applyNumberFormat="1" applyFont="1" applyAlignment="1">
      <alignment vertical="center"/>
    </xf>
    <xf numFmtId="0" fontId="22" fillId="5" borderId="0" xfId="0" applyFont="1" applyFill="1" applyAlignment="1">
      <alignment horizontal="center" vertical="center" wrapText="1"/>
    </xf>
    <xf numFmtId="164" fontId="23" fillId="5" borderId="0" xfId="0" applyNumberFormat="1" applyFont="1" applyFill="1" applyAlignment="1">
      <alignment horizontal="right" vertical="center" wrapText="1"/>
    </xf>
    <xf numFmtId="0" fontId="20" fillId="0" borderId="0" xfId="0" applyFont="1" applyAlignment="1">
      <alignment horizontal="center" vertical="center"/>
    </xf>
    <xf numFmtId="0" fontId="24" fillId="0" borderId="0" xfId="0" applyFont="1" applyAlignment="1">
      <alignment vertical="center"/>
    </xf>
    <xf numFmtId="0" fontId="17" fillId="0" borderId="0" xfId="0" applyFont="1" applyAlignment="1">
      <alignment horizontal="right" vertical="center"/>
    </xf>
    <xf numFmtId="0" fontId="18" fillId="0" borderId="0" xfId="0" applyFont="1" applyAlignment="1">
      <alignment vertical="center"/>
    </xf>
    <xf numFmtId="164" fontId="16" fillId="0" borderId="10" xfId="0" applyNumberFormat="1" applyFont="1" applyBorder="1" applyAlignment="1">
      <alignment vertical="center"/>
    </xf>
    <xf numFmtId="0" fontId="27" fillId="0" borderId="0" xfId="0" applyFont="1" applyAlignment="1">
      <alignment vertical="center"/>
    </xf>
    <xf numFmtId="166" fontId="0" fillId="0" borderId="0" xfId="0" applyNumberFormat="1" applyAlignment="1">
      <alignment vertical="center"/>
    </xf>
    <xf numFmtId="164" fontId="19" fillId="8" borderId="4" xfId="0" applyNumberFormat="1" applyFont="1" applyFill="1" applyBorder="1" applyAlignment="1">
      <alignment vertical="center" wrapText="1"/>
    </xf>
    <xf numFmtId="164" fontId="25" fillId="8" borderId="4" xfId="0" applyNumberFormat="1" applyFont="1" applyFill="1" applyBorder="1" applyAlignment="1">
      <alignment vertical="center" wrapText="1"/>
    </xf>
    <xf numFmtId="0" fontId="7" fillId="0" borderId="0" xfId="0" applyFont="1" applyAlignment="1">
      <alignment vertical="center" wrapText="1"/>
    </xf>
    <xf numFmtId="8" fontId="0" fillId="0" borderId="0" xfId="0" applyNumberFormat="1"/>
    <xf numFmtId="44" fontId="0" fillId="0" borderId="0" xfId="2" applyFont="1"/>
    <xf numFmtId="0" fontId="12" fillId="0" borderId="0" xfId="0" applyFont="1" applyAlignment="1">
      <alignment horizontal="center" vertical="center"/>
    </xf>
    <xf numFmtId="0" fontId="20" fillId="5" borderId="8" xfId="0" applyFont="1" applyFill="1" applyBorder="1" applyAlignment="1">
      <alignment vertical="center"/>
    </xf>
    <xf numFmtId="0" fontId="36" fillId="0" borderId="0" xfId="0" applyFont="1"/>
    <xf numFmtId="0" fontId="20" fillId="5" borderId="11" xfId="0" applyFont="1" applyFill="1" applyBorder="1" applyAlignment="1">
      <alignment vertical="center"/>
    </xf>
    <xf numFmtId="0" fontId="20" fillId="5" borderId="10" xfId="0" applyFont="1" applyFill="1" applyBorder="1" applyAlignment="1">
      <alignment vertical="center"/>
    </xf>
    <xf numFmtId="0" fontId="21" fillId="5" borderId="10" xfId="0" applyFont="1" applyFill="1" applyBorder="1" applyAlignment="1">
      <alignment vertical="center"/>
    </xf>
    <xf numFmtId="0" fontId="21" fillId="5" borderId="11" xfId="0" applyFont="1" applyFill="1" applyBorder="1" applyAlignment="1">
      <alignment vertical="center" wrapText="1"/>
    </xf>
    <xf numFmtId="0" fontId="13" fillId="7" borderId="11" xfId="0" applyFont="1" applyFill="1" applyBorder="1" applyAlignment="1">
      <alignment horizontal="right" vertical="center" wrapText="1"/>
    </xf>
    <xf numFmtId="0" fontId="13" fillId="8" borderId="11" xfId="0" applyFont="1" applyFill="1" applyBorder="1" applyAlignment="1">
      <alignment horizontal="right" vertical="center" wrapText="1"/>
    </xf>
    <xf numFmtId="164" fontId="25" fillId="0" borderId="14" xfId="0" applyNumberFormat="1" applyFont="1" applyBorder="1" applyAlignment="1">
      <alignment vertical="center"/>
    </xf>
    <xf numFmtId="164" fontId="16" fillId="0" borderId="24" xfId="0" applyNumberFormat="1" applyFont="1" applyBorder="1" applyAlignment="1">
      <alignment vertical="center"/>
    </xf>
    <xf numFmtId="164" fontId="16" fillId="0" borderId="25" xfId="0" applyNumberFormat="1" applyFont="1" applyBorder="1" applyAlignment="1">
      <alignment vertical="center"/>
    </xf>
    <xf numFmtId="164" fontId="16" fillId="0" borderId="26" xfId="0" applyNumberFormat="1" applyFont="1" applyBorder="1" applyAlignment="1">
      <alignment vertical="center"/>
    </xf>
    <xf numFmtId="164" fontId="25" fillId="7" borderId="11" xfId="0" applyNumberFormat="1" applyFont="1" applyFill="1" applyBorder="1" applyAlignment="1">
      <alignment vertical="center" wrapText="1"/>
    </xf>
    <xf numFmtId="164" fontId="25" fillId="8" borderId="11" xfId="0" applyNumberFormat="1" applyFont="1" applyFill="1" applyBorder="1" applyAlignment="1">
      <alignment vertical="center" wrapText="1"/>
    </xf>
    <xf numFmtId="164" fontId="0" fillId="0" borderId="0" xfId="0" applyNumberFormat="1" applyAlignment="1">
      <alignment vertical="center"/>
    </xf>
    <xf numFmtId="164" fontId="25" fillId="0" borderId="6" xfId="0" applyNumberFormat="1" applyFont="1" applyBorder="1" applyAlignment="1">
      <alignment vertical="center"/>
    </xf>
    <xf numFmtId="0" fontId="37" fillId="0" borderId="0" xfId="0" applyFont="1"/>
    <xf numFmtId="10" fontId="38" fillId="5" borderId="0" xfId="0" applyNumberFormat="1" applyFont="1" applyFill="1" applyAlignment="1">
      <alignment horizontal="right" vertical="center" wrapText="1"/>
    </xf>
    <xf numFmtId="0" fontId="38" fillId="11" borderId="29" xfId="0" applyFont="1" applyFill="1" applyBorder="1" applyAlignment="1">
      <alignment horizontal="center" vertical="center" wrapText="1"/>
    </xf>
    <xf numFmtId="0" fontId="38" fillId="11" borderId="14" xfId="0" applyFont="1" applyFill="1" applyBorder="1" applyAlignment="1">
      <alignment horizontal="center" vertical="center" wrapText="1"/>
    </xf>
    <xf numFmtId="0" fontId="23" fillId="5" borderId="28" xfId="0" applyFont="1" applyFill="1" applyBorder="1" applyAlignment="1">
      <alignment horizontal="center" vertical="center" wrapText="1"/>
    </xf>
    <xf numFmtId="9" fontId="39" fillId="0" borderId="28" xfId="0" applyNumberFormat="1" applyFont="1" applyBorder="1" applyAlignment="1">
      <alignment horizontal="center" vertical="center" wrapText="1"/>
    </xf>
    <xf numFmtId="9" fontId="39" fillId="0" borderId="30" xfId="0" applyNumberFormat="1" applyFont="1" applyBorder="1" applyAlignment="1">
      <alignment horizontal="center" vertical="center" wrapText="1"/>
    </xf>
    <xf numFmtId="0" fontId="24" fillId="0" borderId="0" xfId="0" applyFont="1" applyAlignment="1">
      <alignment vertical="center" wrapText="1"/>
    </xf>
    <xf numFmtId="164" fontId="39" fillId="0" borderId="1" xfId="0" applyNumberFormat="1" applyFont="1" applyBorder="1" applyAlignment="1">
      <alignment horizontal="right" vertical="center" wrapText="1"/>
    </xf>
    <xf numFmtId="164" fontId="20" fillId="0" borderId="0" xfId="0" applyNumberFormat="1" applyFont="1" applyAlignment="1">
      <alignment horizontal="center"/>
    </xf>
    <xf numFmtId="0" fontId="40" fillId="0" borderId="0" xfId="0" applyFont="1" applyAlignment="1">
      <alignment vertical="center"/>
    </xf>
    <xf numFmtId="0" fontId="38" fillId="11" borderId="24" xfId="0" applyFont="1" applyFill="1" applyBorder="1" applyAlignment="1">
      <alignment horizontal="center" vertical="center" wrapText="1"/>
    </xf>
    <xf numFmtId="0" fontId="38" fillId="0" borderId="19" xfId="0" applyFont="1" applyBorder="1" applyAlignment="1">
      <alignment horizontal="center" vertical="center" wrapText="1"/>
    </xf>
    <xf numFmtId="0" fontId="38" fillId="0" borderId="3" xfId="0" applyFont="1" applyBorder="1" applyAlignment="1">
      <alignment horizontal="center" vertical="center" wrapText="1"/>
    </xf>
    <xf numFmtId="14" fontId="4" fillId="4" borderId="0" xfId="0" applyNumberFormat="1" applyFont="1" applyFill="1"/>
    <xf numFmtId="0" fontId="5" fillId="4" borderId="0" xfId="0" applyFont="1" applyFill="1"/>
    <xf numFmtId="0" fontId="10" fillId="10" borderId="0" xfId="0" applyFont="1" applyFill="1" applyAlignment="1">
      <alignment horizontal="right"/>
    </xf>
    <xf numFmtId="0" fontId="21" fillId="0" borderId="24" xfId="0" applyFont="1" applyBorder="1" applyAlignment="1">
      <alignment horizontal="center" vertical="center"/>
    </xf>
    <xf numFmtId="0" fontId="21" fillId="0" borderId="25" xfId="0" applyFont="1" applyBorder="1" applyAlignment="1">
      <alignment horizontal="center" vertical="center"/>
    </xf>
    <xf numFmtId="1" fontId="21" fillId="0" borderId="25" xfId="0" applyNumberFormat="1" applyFont="1" applyBorder="1" applyAlignment="1">
      <alignment horizontal="center" vertical="center"/>
    </xf>
    <xf numFmtId="0" fontId="21" fillId="5" borderId="11" xfId="0" applyFont="1" applyFill="1" applyBorder="1" applyAlignment="1">
      <alignment horizontal="center" vertical="center" wrapText="1"/>
    </xf>
    <xf numFmtId="164" fontId="5" fillId="0" borderId="0" xfId="0" applyNumberFormat="1" applyFont="1"/>
    <xf numFmtId="7" fontId="0" fillId="0" borderId="0" xfId="4" applyNumberFormat="1" applyFont="1"/>
    <xf numFmtId="7" fontId="0" fillId="0" borderId="0" xfId="0" applyNumberFormat="1"/>
    <xf numFmtId="8" fontId="9" fillId="0" borderId="0" xfId="0" applyNumberFormat="1" applyFont="1"/>
    <xf numFmtId="164" fontId="16" fillId="0" borderId="37" xfId="0" applyNumberFormat="1" applyFont="1" applyBorder="1" applyAlignment="1">
      <alignment vertical="center" wrapText="1"/>
    </xf>
    <xf numFmtId="164" fontId="25" fillId="0" borderId="37" xfId="0" applyNumberFormat="1" applyFont="1" applyBorder="1" applyAlignment="1">
      <alignment vertical="center" wrapText="1"/>
    </xf>
    <xf numFmtId="164" fontId="16" fillId="0" borderId="1" xfId="0" applyNumberFormat="1" applyFont="1" applyBorder="1" applyAlignment="1">
      <alignment vertical="center" wrapText="1"/>
    </xf>
    <xf numFmtId="164" fontId="25" fillId="0" borderId="1" xfId="0" applyNumberFormat="1" applyFont="1" applyBorder="1" applyAlignment="1">
      <alignment vertical="center" wrapText="1"/>
    </xf>
    <xf numFmtId="164" fontId="16" fillId="0" borderId="38" xfId="0" applyNumberFormat="1" applyFont="1" applyBorder="1" applyAlignment="1">
      <alignment vertical="center"/>
    </xf>
    <xf numFmtId="164" fontId="16" fillId="0" borderId="39" xfId="0" applyNumberFormat="1" applyFont="1" applyBorder="1" applyAlignment="1">
      <alignment vertical="center"/>
    </xf>
    <xf numFmtId="164" fontId="25" fillId="0" borderId="17" xfId="0" applyNumberFormat="1" applyFont="1" applyBorder="1" applyAlignment="1">
      <alignment vertical="center"/>
    </xf>
    <xf numFmtId="0" fontId="14" fillId="7" borderId="1" xfId="0" applyFont="1" applyFill="1" applyBorder="1" applyAlignment="1">
      <alignment vertical="center" wrapText="1"/>
    </xf>
    <xf numFmtId="164" fontId="16" fillId="0" borderId="12" xfId="0" applyNumberFormat="1" applyFont="1" applyBorder="1" applyAlignment="1">
      <alignment vertical="center"/>
    </xf>
    <xf numFmtId="164" fontId="16" fillId="0" borderId="41" xfId="0" applyNumberFormat="1" applyFont="1" applyBorder="1" applyAlignment="1">
      <alignment vertical="center"/>
    </xf>
    <xf numFmtId="164" fontId="16" fillId="0" borderId="17" xfId="0" applyNumberFormat="1" applyFont="1" applyBorder="1" applyAlignment="1">
      <alignment vertical="center" wrapText="1"/>
    </xf>
    <xf numFmtId="164" fontId="16" fillId="0" borderId="36" xfId="0" applyNumberFormat="1" applyFont="1" applyBorder="1" applyAlignment="1">
      <alignment vertical="center" wrapText="1"/>
    </xf>
    <xf numFmtId="0" fontId="15" fillId="0" borderId="0" xfId="0" applyFont="1" applyAlignment="1">
      <alignment vertical="center" wrapText="1"/>
    </xf>
    <xf numFmtId="0" fontId="15" fillId="0" borderId="2" xfId="0" applyFont="1" applyBorder="1" applyAlignment="1">
      <alignment horizontal="left" vertical="center"/>
    </xf>
    <xf numFmtId="0" fontId="20" fillId="5" borderId="0" xfId="0" applyFont="1" applyFill="1" applyAlignment="1">
      <alignment vertical="center"/>
    </xf>
    <xf numFmtId="0" fontId="21" fillId="5" borderId="28" xfId="0" applyFont="1" applyFill="1" applyBorder="1" applyAlignment="1">
      <alignment vertical="center"/>
    </xf>
    <xf numFmtId="0" fontId="20" fillId="5" borderId="30" xfId="0" applyFont="1" applyFill="1" applyBorder="1" applyAlignment="1">
      <alignment vertical="center"/>
    </xf>
    <xf numFmtId="0" fontId="21" fillId="5" borderId="33" xfId="0" applyFont="1" applyFill="1" applyBorder="1" applyAlignment="1">
      <alignment vertical="center"/>
    </xf>
    <xf numFmtId="164" fontId="20" fillId="0" borderId="22" xfId="0" applyNumberFormat="1" applyFont="1" applyBorder="1" applyAlignment="1">
      <alignment horizontal="center" vertical="center"/>
    </xf>
    <xf numFmtId="164" fontId="21" fillId="0" borderId="24" xfId="0" applyNumberFormat="1" applyFont="1" applyBorder="1" applyAlignment="1">
      <alignment horizontal="center" vertical="center"/>
    </xf>
    <xf numFmtId="164" fontId="35" fillId="0" borderId="26" xfId="0" applyNumberFormat="1" applyFont="1" applyBorder="1" applyAlignment="1">
      <alignment horizontal="center" vertical="center"/>
    </xf>
    <xf numFmtId="0" fontId="43" fillId="0" borderId="26" xfId="0" applyFont="1" applyBorder="1" applyAlignment="1">
      <alignment horizontal="center" vertical="center" wrapText="1"/>
    </xf>
    <xf numFmtId="164" fontId="27" fillId="0" borderId="0" xfId="0" applyNumberFormat="1" applyFont="1" applyAlignment="1">
      <alignment vertical="center" wrapText="1"/>
    </xf>
    <xf numFmtId="164" fontId="18" fillId="0" borderId="0" xfId="0" applyNumberFormat="1" applyFont="1" applyAlignment="1">
      <alignment vertical="center"/>
    </xf>
    <xf numFmtId="164" fontId="14" fillId="7" borderId="1" xfId="0" applyNumberFormat="1" applyFont="1" applyFill="1" applyBorder="1" applyAlignment="1">
      <alignment vertical="center" wrapText="1"/>
    </xf>
    <xf numFmtId="164" fontId="14" fillId="7" borderId="0" xfId="0" applyNumberFormat="1" applyFont="1" applyFill="1" applyAlignment="1">
      <alignment horizontal="center" vertical="center"/>
    </xf>
    <xf numFmtId="8" fontId="39" fillId="0" borderId="0" xfId="0" applyNumberFormat="1" applyFont="1" applyAlignment="1">
      <alignment horizontal="right" vertical="center" wrapText="1"/>
    </xf>
    <xf numFmtId="0" fontId="44" fillId="0" borderId="0" xfId="0" applyFont="1"/>
    <xf numFmtId="164" fontId="16" fillId="0" borderId="44" xfId="0" applyNumberFormat="1" applyFont="1" applyBorder="1" applyAlignment="1">
      <alignment vertical="center"/>
    </xf>
    <xf numFmtId="164" fontId="16" fillId="0" borderId="16" xfId="0" applyNumberFormat="1" applyFont="1" applyBorder="1" applyAlignment="1">
      <alignment vertical="center" wrapText="1"/>
    </xf>
    <xf numFmtId="0" fontId="26" fillId="7" borderId="22" xfId="0" applyFont="1" applyFill="1" applyBorder="1" applyAlignment="1">
      <alignment vertical="center" wrapText="1"/>
    </xf>
    <xf numFmtId="0" fontId="20" fillId="5" borderId="31" xfId="0" applyFont="1" applyFill="1" applyBorder="1" applyAlignment="1">
      <alignment vertical="center"/>
    </xf>
    <xf numFmtId="164" fontId="20" fillId="0" borderId="15" xfId="0" applyNumberFormat="1" applyFont="1" applyBorder="1" applyAlignment="1">
      <alignment horizontal="center" vertical="center"/>
    </xf>
    <xf numFmtId="164" fontId="36" fillId="0" borderId="18" xfId="0" applyNumberFormat="1" applyFont="1" applyBorder="1" applyAlignment="1">
      <alignment horizontal="center" vertical="center"/>
    </xf>
    <xf numFmtId="164" fontId="25" fillId="0" borderId="9" xfId="0" applyNumberFormat="1" applyFont="1" applyBorder="1" applyAlignment="1">
      <alignment vertical="center"/>
    </xf>
    <xf numFmtId="164" fontId="25" fillId="0" borderId="12" xfId="0" applyNumberFormat="1" applyFont="1" applyBorder="1" applyAlignment="1">
      <alignment vertical="center"/>
    </xf>
    <xf numFmtId="164" fontId="25" fillId="0" borderId="0" xfId="0" applyNumberFormat="1" applyFont="1" applyAlignment="1">
      <alignment vertical="center"/>
    </xf>
    <xf numFmtId="164" fontId="25" fillId="0" borderId="17" xfId="0" applyNumberFormat="1" applyFont="1" applyBorder="1" applyAlignment="1">
      <alignment vertical="center" wrapText="1"/>
    </xf>
    <xf numFmtId="164" fontId="25" fillId="0" borderId="7" xfId="0" applyNumberFormat="1" applyFont="1" applyBorder="1" applyAlignment="1">
      <alignment vertical="center" wrapText="1"/>
    </xf>
    <xf numFmtId="164" fontId="25" fillId="0" borderId="32" xfId="0" applyNumberFormat="1" applyFont="1" applyBorder="1" applyAlignment="1">
      <alignment vertical="center" wrapText="1"/>
    </xf>
    <xf numFmtId="164" fontId="25" fillId="7" borderId="4" xfId="0" applyNumberFormat="1" applyFont="1" applyFill="1" applyBorder="1" applyAlignment="1">
      <alignment vertical="center" wrapText="1"/>
    </xf>
    <xf numFmtId="0" fontId="21" fillId="5" borderId="0" xfId="0" applyFont="1" applyFill="1" applyAlignment="1">
      <alignment horizontal="center" vertical="center" wrapText="1"/>
    </xf>
    <xf numFmtId="164" fontId="36" fillId="0" borderId="0" xfId="0" applyNumberFormat="1" applyFont="1" applyAlignment="1">
      <alignment horizontal="center" vertical="center"/>
    </xf>
    <xf numFmtId="0" fontId="36" fillId="0" borderId="0" xfId="0" applyFont="1" applyAlignment="1">
      <alignment horizontal="center" vertical="center"/>
    </xf>
    <xf numFmtId="164" fontId="36" fillId="0" borderId="0" xfId="0" applyNumberFormat="1" applyFont="1" applyAlignment="1">
      <alignment vertical="center"/>
    </xf>
    <xf numFmtId="164" fontId="35" fillId="0" borderId="0" xfId="0" applyNumberFormat="1" applyFont="1" applyAlignment="1">
      <alignment horizontal="center" vertical="center"/>
    </xf>
    <xf numFmtId="0" fontId="21" fillId="0" borderId="0" xfId="0" applyFont="1" applyAlignment="1">
      <alignment horizontal="center" vertical="center"/>
    </xf>
    <xf numFmtId="164" fontId="21" fillId="0" borderId="0" xfId="0" applyNumberFormat="1" applyFont="1" applyAlignment="1">
      <alignment vertical="center"/>
    </xf>
    <xf numFmtId="164" fontId="35" fillId="0" borderId="0" xfId="0" applyNumberFormat="1" applyFont="1" applyAlignment="1">
      <alignment horizontal="right" vertical="center"/>
    </xf>
    <xf numFmtId="164" fontId="36" fillId="0" borderId="43" xfId="0" applyNumberFormat="1" applyFont="1" applyBorder="1" applyAlignment="1">
      <alignment horizontal="center" vertical="center"/>
    </xf>
    <xf numFmtId="164" fontId="35" fillId="0" borderId="27" xfId="0" applyNumberFormat="1" applyFont="1" applyBorder="1" applyAlignment="1">
      <alignment horizontal="center" vertical="center"/>
    </xf>
    <xf numFmtId="0" fontId="36" fillId="0" borderId="17" xfId="0" applyFont="1" applyBorder="1" applyAlignment="1">
      <alignment horizontal="center" vertical="center"/>
    </xf>
    <xf numFmtId="164" fontId="36" fillId="0" borderId="47" xfId="0" applyNumberFormat="1" applyFont="1" applyBorder="1" applyAlignment="1">
      <alignment horizontal="center" vertical="center"/>
    </xf>
    <xf numFmtId="164" fontId="36" fillId="0" borderId="48" xfId="0" applyNumberFormat="1" applyFont="1" applyBorder="1" applyAlignment="1">
      <alignment horizontal="center" vertical="center"/>
    </xf>
    <xf numFmtId="0" fontId="21" fillId="0" borderId="22" xfId="0" applyFont="1" applyBorder="1" applyAlignment="1">
      <alignment horizontal="center" vertical="center"/>
    </xf>
    <xf numFmtId="164" fontId="21" fillId="0" borderId="1" xfId="0" applyNumberFormat="1" applyFont="1" applyBorder="1" applyAlignment="1">
      <alignment vertical="center"/>
    </xf>
    <xf numFmtId="164" fontId="20" fillId="0" borderId="1" xfId="0" applyNumberFormat="1" applyFont="1" applyBorder="1" applyAlignment="1">
      <alignment vertical="center"/>
    </xf>
    <xf numFmtId="0" fontId="21" fillId="0" borderId="49" xfId="0" applyFont="1" applyBorder="1" applyAlignment="1">
      <alignment horizontal="center" vertical="center"/>
    </xf>
    <xf numFmtId="164" fontId="21" fillId="0" borderId="50" xfId="0" applyNumberFormat="1" applyFont="1" applyBorder="1" applyAlignment="1">
      <alignment horizontal="center" vertical="center"/>
    </xf>
    <xf numFmtId="164" fontId="20" fillId="0" borderId="1" xfId="0" applyNumberFormat="1" applyFont="1" applyBorder="1" applyAlignment="1">
      <alignment horizontal="center" vertical="center"/>
    </xf>
    <xf numFmtId="164" fontId="36" fillId="0" borderId="0" xfId="0" applyNumberFormat="1" applyFont="1"/>
    <xf numFmtId="1" fontId="43" fillId="0" borderId="1" xfId="0" applyNumberFormat="1" applyFont="1" applyBorder="1" applyAlignment="1">
      <alignment horizontal="center" vertical="center" wrapText="1"/>
    </xf>
    <xf numFmtId="164" fontId="20" fillId="0" borderId="1" xfId="4" applyNumberFormat="1" applyFont="1" applyBorder="1" applyAlignment="1">
      <alignment horizontal="center" vertical="center"/>
    </xf>
    <xf numFmtId="164" fontId="21" fillId="0" borderId="1" xfId="0" applyNumberFormat="1" applyFont="1" applyBorder="1" applyAlignment="1">
      <alignment horizontal="center" vertical="center"/>
    </xf>
    <xf numFmtId="164" fontId="20" fillId="0" borderId="1" xfId="0" applyNumberFormat="1" applyFont="1" applyBorder="1" applyAlignment="1">
      <alignment horizontal="center"/>
    </xf>
    <xf numFmtId="169" fontId="0" fillId="0" borderId="0" xfId="0" applyNumberFormat="1"/>
    <xf numFmtId="168" fontId="5" fillId="0" borderId="0" xfId="0" applyNumberFormat="1" applyFont="1"/>
    <xf numFmtId="167" fontId="36" fillId="0" borderId="0" xfId="0" applyNumberFormat="1" applyFont="1" applyAlignment="1">
      <alignment vertical="center"/>
    </xf>
    <xf numFmtId="167" fontId="35" fillId="0" borderId="0" xfId="0" applyNumberFormat="1" applyFont="1" applyAlignment="1">
      <alignment horizontal="right" vertical="center"/>
    </xf>
    <xf numFmtId="164" fontId="16" fillId="0" borderId="40" xfId="0" applyNumberFormat="1" applyFont="1" applyBorder="1" applyAlignment="1">
      <alignment horizontal="right" vertical="center"/>
    </xf>
    <xf numFmtId="170" fontId="0" fillId="0" borderId="0" xfId="0" applyNumberFormat="1"/>
    <xf numFmtId="0" fontId="45" fillId="0" borderId="1" xfId="0" applyFont="1" applyBorder="1" applyAlignment="1">
      <alignment vertical="center" wrapText="1"/>
    </xf>
    <xf numFmtId="164" fontId="17" fillId="0" borderId="29" xfId="0" applyNumberFormat="1" applyFont="1" applyBorder="1" applyAlignment="1">
      <alignment vertical="center"/>
    </xf>
    <xf numFmtId="0" fontId="14" fillId="7" borderId="37" xfId="0" applyFont="1" applyFill="1" applyBorder="1" applyAlignment="1">
      <alignment horizontal="right" vertical="center"/>
    </xf>
    <xf numFmtId="164" fontId="17" fillId="0" borderId="11" xfId="0" applyNumberFormat="1" applyFont="1" applyBorder="1" applyAlignment="1">
      <alignment vertical="center" wrapText="1"/>
    </xf>
    <xf numFmtId="164" fontId="17" fillId="0" borderId="10" xfId="0" applyNumberFormat="1" applyFont="1" applyBorder="1" applyAlignment="1">
      <alignment vertical="center" wrapText="1"/>
    </xf>
    <xf numFmtId="164" fontId="17" fillId="0" borderId="37" xfId="0" applyNumberFormat="1" applyFont="1" applyBorder="1" applyAlignment="1">
      <alignment vertical="center" wrapText="1"/>
    </xf>
    <xf numFmtId="164" fontId="17" fillId="0" borderId="45" xfId="0" applyNumberFormat="1" applyFont="1" applyBorder="1" applyAlignment="1">
      <alignment vertical="center" wrapText="1"/>
    </xf>
    <xf numFmtId="164" fontId="17" fillId="0" borderId="46" xfId="0" applyNumberFormat="1" applyFont="1" applyBorder="1" applyAlignment="1">
      <alignment vertical="center" wrapText="1"/>
    </xf>
    <xf numFmtId="164" fontId="17" fillId="0" borderId="14" xfId="0" applyNumberFormat="1" applyFont="1" applyBorder="1" applyAlignment="1">
      <alignment vertical="center"/>
    </xf>
    <xf numFmtId="164" fontId="17" fillId="7" borderId="11" xfId="0" applyNumberFormat="1" applyFont="1" applyFill="1" applyBorder="1" applyAlignment="1">
      <alignment vertical="center" wrapText="1"/>
    </xf>
    <xf numFmtId="164" fontId="17" fillId="0" borderId="0" xfId="0" applyNumberFormat="1" applyFont="1" applyAlignment="1">
      <alignment vertical="center" wrapText="1"/>
    </xf>
    <xf numFmtId="164" fontId="16" fillId="0" borderId="19" xfId="0" applyNumberFormat="1" applyFont="1" applyBorder="1" applyAlignment="1">
      <alignment horizontal="center" vertical="center"/>
    </xf>
    <xf numFmtId="164" fontId="16" fillId="0" borderId="21" xfId="0" applyNumberFormat="1" applyFont="1" applyBorder="1" applyAlignment="1">
      <alignment horizontal="center" vertical="center"/>
    </xf>
    <xf numFmtId="164" fontId="20" fillId="0" borderId="20" xfId="0" applyNumberFormat="1" applyFont="1" applyBorder="1" applyAlignment="1">
      <alignment horizontal="center" vertical="center"/>
    </xf>
    <xf numFmtId="7" fontId="20" fillId="0" borderId="20" xfId="4" applyNumberFormat="1" applyFont="1" applyBorder="1" applyAlignment="1">
      <alignment horizontal="center" vertical="center"/>
    </xf>
    <xf numFmtId="7" fontId="20" fillId="0" borderId="22" xfId="4" applyNumberFormat="1" applyFont="1" applyBorder="1" applyAlignment="1">
      <alignment horizontal="center" vertical="center"/>
    </xf>
    <xf numFmtId="164" fontId="21" fillId="0" borderId="11" xfId="0" applyNumberFormat="1" applyFont="1" applyBorder="1" applyAlignment="1">
      <alignment horizontal="center" vertical="center"/>
    </xf>
    <xf numFmtId="0" fontId="23" fillId="5" borderId="11" xfId="0" applyFont="1" applyFill="1" applyBorder="1" applyAlignment="1">
      <alignment horizontal="center" vertical="center" wrapText="1"/>
    </xf>
    <xf numFmtId="9" fontId="39" fillId="0" borderId="33" xfId="0" applyNumberFormat="1" applyFont="1" applyBorder="1" applyAlignment="1">
      <alignment horizontal="center" vertical="center" wrapText="1"/>
    </xf>
    <xf numFmtId="171" fontId="0" fillId="0" borderId="0" xfId="0" applyNumberFormat="1"/>
    <xf numFmtId="168" fontId="0" fillId="0" borderId="0" xfId="0" applyNumberFormat="1"/>
    <xf numFmtId="164" fontId="43" fillId="0" borderId="0" xfId="0" applyNumberFormat="1" applyFont="1" applyAlignment="1">
      <alignment horizontal="center" vertical="center" wrapText="1"/>
    </xf>
    <xf numFmtId="164" fontId="35" fillId="0" borderId="0" xfId="0" applyNumberFormat="1" applyFont="1"/>
    <xf numFmtId="0" fontId="33" fillId="5" borderId="0" xfId="0" applyFont="1" applyFill="1" applyAlignment="1">
      <alignment vertical="center" wrapText="1"/>
    </xf>
    <xf numFmtId="0" fontId="12" fillId="15" borderId="0" xfId="0" applyFont="1" applyFill="1" applyAlignment="1">
      <alignment horizontal="center" vertical="center"/>
    </xf>
    <xf numFmtId="0" fontId="13" fillId="7" borderId="11" xfId="0" applyFont="1" applyFill="1" applyBorder="1" applyAlignment="1">
      <alignment horizontal="left" vertical="center" wrapText="1"/>
    </xf>
    <xf numFmtId="0" fontId="13" fillId="8" borderId="11" xfId="0" applyFont="1" applyFill="1" applyBorder="1" applyAlignment="1">
      <alignment horizontal="left" vertical="center" wrapText="1"/>
    </xf>
    <xf numFmtId="0" fontId="14" fillId="7" borderId="1" xfId="0" applyFont="1" applyFill="1" applyBorder="1" applyAlignment="1">
      <alignment horizontal="center" vertical="center" wrapText="1"/>
    </xf>
    <xf numFmtId="0" fontId="10" fillId="5" borderId="0" xfId="0" applyFont="1" applyFill="1" applyAlignment="1">
      <alignment horizontal="right"/>
    </xf>
    <xf numFmtId="14" fontId="4" fillId="5" borderId="0" xfId="0" applyNumberFormat="1" applyFont="1" applyFill="1"/>
    <xf numFmtId="0" fontId="10" fillId="14" borderId="0" xfId="0" applyFont="1" applyFill="1" applyAlignment="1">
      <alignment horizontal="right"/>
    </xf>
    <xf numFmtId="14" fontId="4" fillId="14" borderId="0" xfId="0" applyNumberFormat="1" applyFont="1" applyFill="1"/>
    <xf numFmtId="0" fontId="21" fillId="16" borderId="10" xfId="0" applyFont="1" applyFill="1" applyBorder="1" applyAlignment="1">
      <alignment vertical="center"/>
    </xf>
    <xf numFmtId="10" fontId="20" fillId="16" borderId="0" xfId="1" applyNumberFormat="1" applyFont="1" applyFill="1" applyAlignment="1">
      <alignment horizontal="center" vertical="center"/>
    </xf>
    <xf numFmtId="164" fontId="21" fillId="16" borderId="24" xfId="0" applyNumberFormat="1" applyFont="1" applyFill="1" applyBorder="1" applyAlignment="1">
      <alignment horizontal="center" vertical="center"/>
    </xf>
    <xf numFmtId="164" fontId="21" fillId="16" borderId="11" xfId="0" applyNumberFormat="1" applyFont="1" applyFill="1" applyBorder="1" applyAlignment="1">
      <alignment horizontal="center" vertical="center"/>
    </xf>
    <xf numFmtId="0" fontId="21" fillId="16" borderId="33" xfId="0" applyFont="1" applyFill="1" applyBorder="1" applyAlignment="1">
      <alignment vertical="center"/>
    </xf>
    <xf numFmtId="164" fontId="21" fillId="16" borderId="50" xfId="0" applyNumberFormat="1" applyFont="1" applyFill="1" applyBorder="1" applyAlignment="1">
      <alignment horizontal="center" vertical="center"/>
    </xf>
    <xf numFmtId="0" fontId="15" fillId="0" borderId="1" xfId="0" applyFont="1" applyBorder="1" applyAlignment="1">
      <alignment vertical="center" wrapText="1"/>
    </xf>
    <xf numFmtId="0" fontId="0" fillId="3" borderId="0" xfId="0" applyFill="1"/>
    <xf numFmtId="0" fontId="20" fillId="3" borderId="0" xfId="0" applyFont="1" applyFill="1"/>
    <xf numFmtId="0" fontId="5" fillId="3" borderId="0" xfId="0" applyFont="1" applyFill="1"/>
    <xf numFmtId="0" fontId="13" fillId="0" borderId="2" xfId="0" applyFont="1" applyBorder="1" applyAlignment="1">
      <alignment horizontal="left" vertical="center"/>
    </xf>
    <xf numFmtId="0" fontId="18" fillId="0" borderId="36" xfId="0" applyFont="1" applyBorder="1" applyAlignment="1">
      <alignment vertical="center" wrapText="1"/>
    </xf>
    <xf numFmtId="0" fontId="18" fillId="0" borderId="36" xfId="0" applyFont="1" applyBorder="1" applyAlignment="1">
      <alignment vertical="center"/>
    </xf>
    <xf numFmtId="0" fontId="14" fillId="5" borderId="0" xfId="0" applyFont="1" applyFill="1" applyAlignment="1">
      <alignment vertical="center" wrapText="1"/>
    </xf>
    <xf numFmtId="0" fontId="14" fillId="7" borderId="15" xfId="0" applyFont="1" applyFill="1" applyBorder="1" applyAlignment="1">
      <alignment vertical="center" wrapText="1"/>
    </xf>
    <xf numFmtId="0" fontId="15" fillId="0" borderId="38" xfId="0" applyFont="1" applyBorder="1" applyAlignment="1">
      <alignment vertical="center" wrapText="1"/>
    </xf>
    <xf numFmtId="0" fontId="15" fillId="0" borderId="25" xfId="0" applyFont="1" applyBorder="1" applyAlignment="1">
      <alignment vertical="center" wrapText="1"/>
    </xf>
    <xf numFmtId="0" fontId="13" fillId="0" borderId="15" xfId="0" applyFont="1" applyBorder="1" applyAlignment="1">
      <alignment horizontal="right" vertical="center"/>
    </xf>
    <xf numFmtId="0" fontId="15" fillId="0" borderId="1" xfId="0" applyFont="1" applyBorder="1" applyAlignment="1">
      <alignment horizontal="left" vertical="center"/>
    </xf>
    <xf numFmtId="0" fontId="23" fillId="5" borderId="6" xfId="0" quotePrefix="1" applyFont="1" applyFill="1" applyBorder="1" applyAlignment="1">
      <alignment horizontal="center" vertical="center" wrapText="1"/>
    </xf>
    <xf numFmtId="0" fontId="38" fillId="0" borderId="34" xfId="0" applyFont="1" applyBorder="1" applyAlignment="1">
      <alignment horizontal="center" vertical="center" wrapText="1"/>
    </xf>
    <xf numFmtId="0" fontId="38" fillId="0" borderId="35" xfId="0" applyFont="1" applyBorder="1" applyAlignment="1">
      <alignment horizontal="center" vertical="center" wrapText="1"/>
    </xf>
    <xf numFmtId="0" fontId="38" fillId="0" borderId="2" xfId="0" applyFont="1" applyBorder="1" applyAlignment="1">
      <alignment horizontal="center" vertical="center" wrapText="1"/>
    </xf>
    <xf numFmtId="0" fontId="23" fillId="5" borderId="52" xfId="0" quotePrefix="1" applyFont="1" applyFill="1" applyBorder="1" applyAlignment="1">
      <alignment horizontal="center" vertical="center" wrapText="1"/>
    </xf>
    <xf numFmtId="0" fontId="23" fillId="5" borderId="30" xfId="0" applyFont="1" applyFill="1" applyBorder="1" applyAlignment="1">
      <alignment horizontal="center" vertical="center" wrapText="1"/>
    </xf>
    <xf numFmtId="0" fontId="23" fillId="5" borderId="33" xfId="0" applyFont="1" applyFill="1" applyBorder="1" applyAlignment="1">
      <alignment horizontal="center" vertical="center" wrapText="1"/>
    </xf>
    <xf numFmtId="8" fontId="24" fillId="0" borderId="0" xfId="0" applyNumberFormat="1" applyFont="1" applyAlignment="1">
      <alignment horizontal="right" vertical="center" wrapText="1"/>
    </xf>
    <xf numFmtId="0" fontId="6" fillId="2" borderId="0" xfId="9" applyFont="1" applyFill="1"/>
    <xf numFmtId="0" fontId="2" fillId="0" borderId="0" xfId="10"/>
    <xf numFmtId="0" fontId="6" fillId="5" borderId="0" xfId="9" applyFont="1" applyFill="1"/>
    <xf numFmtId="0" fontId="2" fillId="5" borderId="0" xfId="10" applyFill="1"/>
    <xf numFmtId="0" fontId="8" fillId="3" borderId="0" xfId="10" applyFont="1" applyFill="1" applyAlignment="1">
      <alignment vertical="center"/>
    </xf>
    <xf numFmtId="0" fontId="2" fillId="3" borderId="9" xfId="10" applyFill="1" applyBorder="1" applyProtection="1">
      <protection hidden="1"/>
    </xf>
    <xf numFmtId="0" fontId="2" fillId="3" borderId="0" xfId="10" applyFill="1"/>
    <xf numFmtId="0" fontId="5" fillId="3" borderId="9" xfId="10" applyFont="1" applyFill="1" applyBorder="1" applyProtection="1">
      <protection hidden="1"/>
    </xf>
    <xf numFmtId="0" fontId="47" fillId="0" borderId="16" xfId="10" applyFont="1" applyBorder="1" applyProtection="1">
      <protection hidden="1"/>
    </xf>
    <xf numFmtId="0" fontId="48" fillId="0" borderId="0" xfId="10" applyFont="1" applyProtection="1">
      <protection hidden="1"/>
    </xf>
    <xf numFmtId="2" fontId="48" fillId="0" borderId="0" xfId="10" applyNumberFormat="1" applyFont="1" applyProtection="1">
      <protection hidden="1"/>
    </xf>
    <xf numFmtId="0" fontId="48" fillId="0" borderId="16" xfId="10" applyFont="1" applyBorder="1" applyProtection="1">
      <protection hidden="1"/>
    </xf>
    <xf numFmtId="0" fontId="49" fillId="18" borderId="1" xfId="10" applyFont="1" applyFill="1" applyBorder="1" applyAlignment="1" applyProtection="1">
      <alignment wrapText="1"/>
      <protection hidden="1"/>
    </xf>
    <xf numFmtId="0" fontId="49" fillId="18" borderId="1" xfId="10" applyFont="1" applyFill="1" applyBorder="1" applyAlignment="1" applyProtection="1">
      <alignment vertical="center" wrapText="1"/>
      <protection hidden="1"/>
    </xf>
    <xf numFmtId="0" fontId="49" fillId="18" borderId="1" xfId="10" applyFont="1" applyFill="1" applyBorder="1" applyAlignment="1" applyProtection="1">
      <alignment horizontal="center" vertical="center" wrapText="1"/>
      <protection hidden="1"/>
    </xf>
    <xf numFmtId="2" fontId="49" fillId="18" borderId="1" xfId="10" applyNumberFormat="1" applyFont="1" applyFill="1" applyBorder="1" applyAlignment="1" applyProtection="1">
      <alignment horizontal="center" vertical="center" wrapText="1"/>
      <protection hidden="1"/>
    </xf>
    <xf numFmtId="0" fontId="49" fillId="5" borderId="16" xfId="10" quotePrefix="1" applyFont="1" applyFill="1" applyBorder="1" applyAlignment="1" applyProtection="1">
      <alignment horizontal="center" vertical="center" wrapText="1"/>
      <protection hidden="1"/>
    </xf>
    <xf numFmtId="0" fontId="50" fillId="5" borderId="0" xfId="10" quotePrefix="1" applyFont="1" applyFill="1" applyAlignment="1" applyProtection="1">
      <alignment vertical="center" wrapText="1"/>
      <protection hidden="1"/>
    </xf>
    <xf numFmtId="172" fontId="49" fillId="0" borderId="0" xfId="10" applyNumberFormat="1" applyFont="1" applyAlignment="1" applyProtection="1">
      <alignment horizontal="center" vertical="center"/>
      <protection hidden="1"/>
    </xf>
    <xf numFmtId="172" fontId="49" fillId="0" borderId="42" xfId="10" applyNumberFormat="1" applyFont="1" applyBorder="1" applyAlignment="1" applyProtection="1">
      <alignment horizontal="center" vertical="center"/>
      <protection hidden="1"/>
    </xf>
    <xf numFmtId="172" fontId="50" fillId="0" borderId="18" xfId="10" applyNumberFormat="1" applyFont="1" applyBorder="1" applyAlignment="1" applyProtection="1">
      <alignment vertical="center"/>
      <protection hidden="1"/>
    </xf>
    <xf numFmtId="172" fontId="2" fillId="0" borderId="0" xfId="10" applyNumberFormat="1" applyAlignment="1" applyProtection="1">
      <alignment vertical="center"/>
      <protection hidden="1"/>
    </xf>
    <xf numFmtId="172" fontId="50" fillId="0" borderId="0" xfId="10" applyNumberFormat="1" applyFont="1" applyAlignment="1" applyProtection="1">
      <alignment vertical="center"/>
      <protection hidden="1"/>
    </xf>
    <xf numFmtId="0" fontId="2" fillId="0" borderId="0" xfId="10" applyAlignment="1">
      <alignment vertical="center"/>
    </xf>
    <xf numFmtId="0" fontId="2" fillId="3" borderId="0" xfId="10" applyFill="1" applyAlignment="1">
      <alignment vertical="center"/>
    </xf>
    <xf numFmtId="0" fontId="49" fillId="0" borderId="24" xfId="10" quotePrefix="1" applyFont="1" applyBorder="1" applyAlignment="1" applyProtection="1">
      <alignment horizontal="left" vertical="center" wrapText="1"/>
      <protection hidden="1"/>
    </xf>
    <xf numFmtId="0" fontId="50" fillId="5" borderId="25" xfId="10" quotePrefix="1" applyFont="1" applyFill="1" applyBorder="1" applyAlignment="1" applyProtection="1">
      <alignment vertical="center" wrapText="1"/>
      <protection hidden="1"/>
    </xf>
    <xf numFmtId="172" fontId="50" fillId="0" borderId="25" xfId="10" applyNumberFormat="1" applyFont="1" applyBorder="1" applyAlignment="1" applyProtection="1">
      <alignment vertical="center"/>
      <protection hidden="1"/>
    </xf>
    <xf numFmtId="172" fontId="48" fillId="19" borderId="25" xfId="10" applyNumberFormat="1" applyFont="1" applyFill="1" applyBorder="1" applyAlignment="1" applyProtection="1">
      <alignment vertical="center"/>
      <protection locked="0" hidden="1"/>
    </xf>
    <xf numFmtId="172" fontId="50" fillId="0" borderId="26" xfId="10" applyNumberFormat="1" applyFont="1" applyBorder="1" applyAlignment="1" applyProtection="1">
      <alignment vertical="center"/>
      <protection hidden="1"/>
    </xf>
    <xf numFmtId="0" fontId="50" fillId="5" borderId="16" xfId="10" quotePrefix="1" applyFont="1" applyFill="1" applyBorder="1" applyAlignment="1" applyProtection="1">
      <alignment vertical="center" wrapText="1"/>
      <protection hidden="1"/>
    </xf>
    <xf numFmtId="172" fontId="49" fillId="13" borderId="12" xfId="10" applyNumberFormat="1" applyFont="1" applyFill="1" applyBorder="1" applyAlignment="1" applyProtection="1">
      <alignment vertical="center"/>
      <protection hidden="1"/>
    </xf>
    <xf numFmtId="172" fontId="51" fillId="13" borderId="24" xfId="10" applyNumberFormat="1" applyFont="1" applyFill="1" applyBorder="1" applyAlignment="1" applyProtection="1">
      <alignment horizontal="right" vertical="center"/>
      <protection hidden="1"/>
    </xf>
    <xf numFmtId="172" fontId="49" fillId="13" borderId="26" xfId="10" applyNumberFormat="1" applyFont="1" applyFill="1" applyBorder="1" applyAlignment="1" applyProtection="1">
      <alignment vertical="center"/>
      <protection hidden="1"/>
    </xf>
    <xf numFmtId="172" fontId="49" fillId="0" borderId="0" xfId="10" applyNumberFormat="1" applyFont="1" applyAlignment="1" applyProtection="1">
      <alignment horizontal="right" vertical="center"/>
      <protection hidden="1"/>
    </xf>
    <xf numFmtId="172" fontId="49" fillId="0" borderId="42" xfId="10" applyNumberFormat="1" applyFont="1" applyBorder="1" applyAlignment="1" applyProtection="1">
      <alignment horizontal="right" vertical="center"/>
      <protection hidden="1"/>
    </xf>
    <xf numFmtId="172" fontId="49" fillId="0" borderId="0" xfId="10" applyNumberFormat="1" applyFont="1" applyAlignment="1" applyProtection="1">
      <alignment vertical="center"/>
      <protection hidden="1"/>
    </xf>
    <xf numFmtId="172" fontId="51" fillId="0" borderId="0" xfId="10" applyNumberFormat="1" applyFont="1" applyAlignment="1" applyProtection="1">
      <alignment horizontal="right" vertical="center"/>
      <protection hidden="1"/>
    </xf>
    <xf numFmtId="0" fontId="2" fillId="0" borderId="16" xfId="10" applyBorder="1" applyAlignment="1" applyProtection="1">
      <alignment vertical="center"/>
      <protection hidden="1"/>
    </xf>
    <xf numFmtId="0" fontId="48" fillId="0" borderId="0" xfId="10" applyFont="1" applyAlignment="1" applyProtection="1">
      <alignment vertical="center"/>
      <protection hidden="1"/>
    </xf>
    <xf numFmtId="172" fontId="51" fillId="0" borderId="0" xfId="11" applyNumberFormat="1" applyFont="1" applyBorder="1" applyAlignment="1" applyProtection="1">
      <alignment vertical="center"/>
      <protection hidden="1"/>
    </xf>
    <xf numFmtId="172" fontId="48" fillId="0" borderId="0" xfId="10" applyNumberFormat="1" applyFont="1" applyAlignment="1" applyProtection="1">
      <alignment vertical="center"/>
      <protection hidden="1"/>
    </xf>
    <xf numFmtId="0" fontId="15" fillId="0" borderId="0" xfId="10" applyFont="1" applyAlignment="1">
      <alignment horizontal="center" vertical="center" wrapText="1"/>
    </xf>
    <xf numFmtId="172" fontId="51" fillId="13" borderId="36" xfId="10" applyNumberFormat="1" applyFont="1" applyFill="1" applyBorder="1" applyAlignment="1" applyProtection="1">
      <alignment horizontal="right" vertical="center"/>
      <protection hidden="1"/>
    </xf>
    <xf numFmtId="172" fontId="49" fillId="13" borderId="36" xfId="10" applyNumberFormat="1" applyFont="1" applyFill="1" applyBorder="1" applyAlignment="1" applyProtection="1">
      <alignment vertical="center"/>
      <protection hidden="1"/>
    </xf>
    <xf numFmtId="2" fontId="48" fillId="0" borderId="0" xfId="10" applyNumberFormat="1" applyFont="1" applyAlignment="1" applyProtection="1">
      <alignment vertical="center"/>
      <protection hidden="1"/>
    </xf>
    <xf numFmtId="0" fontId="50" fillId="0" borderId="34" xfId="10" applyFont="1" applyBorder="1" applyAlignment="1" applyProtection="1">
      <alignment vertical="center"/>
      <protection hidden="1"/>
    </xf>
    <xf numFmtId="0" fontId="48" fillId="0" borderId="53" xfId="10" applyFont="1" applyBorder="1" applyAlignment="1" applyProtection="1">
      <alignment vertical="center"/>
      <protection hidden="1"/>
    </xf>
    <xf numFmtId="172" fontId="49" fillId="13" borderId="20" xfId="12" applyNumberFormat="1" applyFont="1" applyFill="1" applyBorder="1" applyAlignment="1" applyProtection="1">
      <alignment vertical="center"/>
      <protection hidden="1"/>
    </xf>
    <xf numFmtId="172" fontId="51" fillId="0" borderId="20" xfId="10" applyNumberFormat="1" applyFont="1" applyBorder="1" applyAlignment="1" applyProtection="1">
      <alignment horizontal="left" vertical="center"/>
      <protection hidden="1"/>
    </xf>
    <xf numFmtId="172" fontId="49" fillId="13" borderId="52" xfId="10" applyNumberFormat="1" applyFont="1" applyFill="1" applyBorder="1" applyAlignment="1" applyProtection="1">
      <alignment vertical="center"/>
      <protection hidden="1"/>
    </xf>
    <xf numFmtId="0" fontId="50" fillId="0" borderId="35" xfId="10" applyFont="1" applyBorder="1" applyAlignment="1" applyProtection="1">
      <alignment vertical="center"/>
      <protection hidden="1"/>
    </xf>
    <xf numFmtId="9" fontId="50" fillId="0" borderId="36" xfId="13" applyFont="1" applyBorder="1" applyAlignment="1" applyProtection="1">
      <alignment vertical="center"/>
      <protection hidden="1"/>
    </xf>
    <xf numFmtId="172" fontId="50" fillId="0" borderId="1" xfId="12" applyNumberFormat="1" applyFont="1" applyBorder="1" applyAlignment="1" applyProtection="1">
      <alignment vertical="center"/>
      <protection hidden="1"/>
    </xf>
    <xf numFmtId="0" fontId="48" fillId="19" borderId="22" xfId="10" applyFont="1" applyFill="1" applyBorder="1" applyAlignment="1" applyProtection="1">
      <alignment horizontal="right" vertical="center"/>
      <protection locked="0" hidden="1"/>
    </xf>
    <xf numFmtId="0" fontId="52" fillId="0" borderId="55" xfId="10" applyFont="1" applyBorder="1" applyAlignment="1" applyProtection="1">
      <alignment vertical="center"/>
      <protection hidden="1"/>
    </xf>
    <xf numFmtId="0" fontId="53" fillId="0" borderId="56" xfId="10" applyFont="1" applyBorder="1" applyAlignment="1" applyProtection="1">
      <alignment vertical="center"/>
      <protection hidden="1"/>
    </xf>
    <xf numFmtId="172" fontId="52" fillId="13" borderId="57" xfId="12" applyNumberFormat="1" applyFont="1" applyFill="1" applyBorder="1" applyAlignment="1" applyProtection="1">
      <alignment vertical="center"/>
      <protection hidden="1"/>
    </xf>
    <xf numFmtId="172" fontId="53" fillId="0" borderId="24" xfId="10" applyNumberFormat="1" applyFont="1" applyBorder="1" applyAlignment="1" applyProtection="1">
      <alignment horizontal="left" vertical="center"/>
      <protection hidden="1"/>
    </xf>
    <xf numFmtId="0" fontId="2" fillId="0" borderId="16" xfId="10" applyBorder="1" applyProtection="1">
      <protection hidden="1"/>
    </xf>
    <xf numFmtId="0" fontId="49" fillId="0" borderId="0" xfId="10" applyFont="1" applyProtection="1">
      <protection hidden="1"/>
    </xf>
    <xf numFmtId="0" fontId="51" fillId="0" borderId="0" xfId="10" applyFont="1" applyProtection="1">
      <protection hidden="1"/>
    </xf>
    <xf numFmtId="172" fontId="49" fillId="0" borderId="0" xfId="12" applyNumberFormat="1" applyFont="1" applyBorder="1" applyProtection="1">
      <protection hidden="1"/>
    </xf>
    <xf numFmtId="172" fontId="51" fillId="0" borderId="0" xfId="10" applyNumberFormat="1" applyFont="1" applyAlignment="1" applyProtection="1">
      <alignment horizontal="right"/>
      <protection hidden="1"/>
    </xf>
    <xf numFmtId="172" fontId="49" fillId="0" borderId="0" xfId="10" applyNumberFormat="1" applyFont="1" applyProtection="1">
      <protection hidden="1"/>
    </xf>
    <xf numFmtId="0" fontId="2" fillId="0" borderId="0" xfId="10" applyProtection="1">
      <protection hidden="1"/>
    </xf>
    <xf numFmtId="2" fontId="2" fillId="0" borderId="0" xfId="10" applyNumberFormat="1" applyProtection="1">
      <protection hidden="1"/>
    </xf>
    <xf numFmtId="0" fontId="2" fillId="0" borderId="16" xfId="10" applyBorder="1"/>
    <xf numFmtId="0" fontId="51" fillId="0" borderId="1" xfId="10" applyFont="1" applyBorder="1" applyAlignment="1" applyProtection="1">
      <alignment horizontal="left" vertical="center"/>
      <protection hidden="1"/>
    </xf>
    <xf numFmtId="7" fontId="50" fillId="0" borderId="1" xfId="4" applyNumberFormat="1" applyFont="1" applyBorder="1" applyAlignment="1" applyProtection="1">
      <alignment vertical="center"/>
      <protection hidden="1"/>
    </xf>
    <xf numFmtId="7" fontId="48" fillId="0" borderId="1" xfId="4" applyNumberFormat="1" applyFont="1" applyBorder="1" applyAlignment="1" applyProtection="1">
      <alignment vertical="center"/>
      <protection hidden="1"/>
    </xf>
    <xf numFmtId="0" fontId="48" fillId="0" borderId="1" xfId="10" applyFont="1" applyBorder="1" applyAlignment="1" applyProtection="1">
      <alignment vertical="center"/>
      <protection hidden="1"/>
    </xf>
    <xf numFmtId="172" fontId="51" fillId="13" borderId="12" xfId="11" applyNumberFormat="1" applyFont="1" applyFill="1" applyBorder="1" applyAlignment="1" applyProtection="1">
      <alignment vertical="center"/>
      <protection hidden="1"/>
    </xf>
    <xf numFmtId="0" fontId="48" fillId="0" borderId="22" xfId="10" applyFont="1" applyBorder="1" applyAlignment="1" applyProtection="1">
      <alignment vertical="center"/>
      <protection hidden="1"/>
    </xf>
    <xf numFmtId="172" fontId="2" fillId="0" borderId="0" xfId="10" applyNumberFormat="1"/>
    <xf numFmtId="164" fontId="50" fillId="0" borderId="1" xfId="10" applyNumberFormat="1" applyFont="1" applyBorder="1" applyAlignment="1" applyProtection="1">
      <alignment vertical="center"/>
      <protection hidden="1"/>
    </xf>
    <xf numFmtId="164" fontId="48" fillId="0" borderId="1" xfId="10" applyNumberFormat="1" applyFont="1" applyBorder="1" applyAlignment="1" applyProtection="1">
      <alignment vertical="center"/>
      <protection hidden="1"/>
    </xf>
    <xf numFmtId="0" fontId="50" fillId="0" borderId="54" xfId="12" applyNumberFormat="1" applyFont="1" applyBorder="1" applyAlignment="1" applyProtection="1">
      <alignment vertical="center"/>
      <protection hidden="1"/>
    </xf>
    <xf numFmtId="173" fontId="0" fillId="0" borderId="0" xfId="0" applyNumberFormat="1"/>
    <xf numFmtId="0" fontId="20" fillId="5" borderId="31" xfId="0" applyFont="1" applyFill="1" applyBorder="1" applyAlignment="1">
      <alignment horizontal="left" vertical="center" wrapText="1"/>
    </xf>
    <xf numFmtId="164" fontId="20" fillId="0" borderId="0" xfId="0" applyNumberFormat="1" applyFont="1"/>
    <xf numFmtId="164" fontId="20" fillId="0" borderId="22" xfId="4" applyNumberFormat="1" applyFont="1" applyBorder="1" applyAlignment="1">
      <alignment horizontal="center" vertical="center"/>
    </xf>
    <xf numFmtId="0" fontId="48" fillId="0" borderId="1" xfId="10" applyFont="1" applyBorder="1" applyAlignment="1" applyProtection="1">
      <alignment horizontal="left" vertical="center"/>
      <protection hidden="1"/>
    </xf>
    <xf numFmtId="164" fontId="20" fillId="5" borderId="0" xfId="0" applyNumberFormat="1" applyFont="1" applyFill="1"/>
    <xf numFmtId="2" fontId="0" fillId="0" borderId="0" xfId="0" applyNumberFormat="1" applyAlignment="1">
      <alignment vertical="center"/>
    </xf>
    <xf numFmtId="174" fontId="0" fillId="0" borderId="0" xfId="0" applyNumberFormat="1" applyAlignment="1">
      <alignment vertical="center"/>
    </xf>
    <xf numFmtId="2" fontId="20" fillId="0" borderId="0" xfId="0" applyNumberFormat="1" applyFont="1"/>
    <xf numFmtId="168" fontId="20" fillId="0" borderId="0" xfId="0" applyNumberFormat="1" applyFont="1"/>
    <xf numFmtId="164" fontId="20" fillId="0" borderId="23" xfId="0" applyNumberFormat="1" applyFont="1" applyBorder="1" applyAlignment="1">
      <alignment horizontal="center" vertical="center"/>
    </xf>
    <xf numFmtId="175" fontId="20" fillId="0" borderId="0" xfId="0" applyNumberFormat="1" applyFont="1" applyAlignment="1">
      <alignment horizontal="center" vertical="center"/>
    </xf>
    <xf numFmtId="175" fontId="20" fillId="0" borderId="0" xfId="0" applyNumberFormat="1" applyFont="1"/>
    <xf numFmtId="168" fontId="21" fillId="0" borderId="49" xfId="0" applyNumberFormat="1" applyFont="1" applyBorder="1" applyAlignment="1">
      <alignment horizontal="center" vertical="center"/>
    </xf>
    <xf numFmtId="168" fontId="21" fillId="0" borderId="51" xfId="0" applyNumberFormat="1" applyFont="1" applyBorder="1" applyAlignment="1">
      <alignment horizontal="center" vertical="center"/>
    </xf>
    <xf numFmtId="168" fontId="21" fillId="0" borderId="9" xfId="0" applyNumberFormat="1" applyFont="1" applyBorder="1" applyAlignment="1">
      <alignment horizontal="center" vertical="center"/>
    </xf>
    <xf numFmtId="168" fontId="20" fillId="0" borderId="0" xfId="0" applyNumberFormat="1" applyFont="1" applyAlignment="1">
      <alignment horizontal="center" vertical="center"/>
    </xf>
    <xf numFmtId="168" fontId="36" fillId="0" borderId="17" xfId="0" applyNumberFormat="1" applyFont="1" applyBorder="1" applyAlignment="1">
      <alignment horizontal="center" vertical="center"/>
    </xf>
    <xf numFmtId="168" fontId="43" fillId="0" borderId="6" xfId="0" applyNumberFormat="1" applyFont="1" applyBorder="1" applyAlignment="1">
      <alignment horizontal="center" vertical="center" wrapText="1"/>
    </xf>
    <xf numFmtId="168" fontId="20" fillId="0" borderId="0" xfId="4" applyNumberFormat="1" applyFont="1"/>
    <xf numFmtId="0" fontId="21" fillId="0" borderId="24" xfId="4" applyNumberFormat="1" applyFont="1" applyBorder="1" applyAlignment="1">
      <alignment horizontal="center" vertical="center"/>
    </xf>
    <xf numFmtId="0" fontId="21" fillId="0" borderId="27" xfId="4" applyNumberFormat="1" applyFont="1" applyBorder="1" applyAlignment="1">
      <alignment horizontal="center" vertical="center"/>
    </xf>
    <xf numFmtId="0" fontId="21" fillId="0" borderId="11" xfId="4" applyNumberFormat="1" applyFont="1" applyBorder="1" applyAlignment="1">
      <alignment horizontal="center" vertical="center"/>
    </xf>
    <xf numFmtId="164" fontId="21" fillId="0" borderId="24" xfId="0" applyNumberFormat="1" applyFont="1" applyBorder="1" applyAlignment="1">
      <alignment horizontal="left" vertical="center" indent="2"/>
    </xf>
    <xf numFmtId="0" fontId="38" fillId="11" borderId="58" xfId="0" applyFont="1" applyFill="1" applyBorder="1" applyAlignment="1">
      <alignment horizontal="center" vertical="center" wrapText="1"/>
    </xf>
    <xf numFmtId="0" fontId="38" fillId="11" borderId="59" xfId="0" applyFont="1" applyFill="1" applyBorder="1" applyAlignment="1">
      <alignment horizontal="center" vertical="center" wrapText="1"/>
    </xf>
    <xf numFmtId="0" fontId="21" fillId="16" borderId="0" xfId="0" applyFont="1" applyFill="1" applyAlignment="1">
      <alignment vertical="center"/>
    </xf>
    <xf numFmtId="164" fontId="21" fillId="16" borderId="0" xfId="0" applyNumberFormat="1" applyFont="1" applyFill="1" applyAlignment="1">
      <alignment horizontal="center" vertical="center"/>
    </xf>
    <xf numFmtId="164" fontId="21" fillId="16" borderId="17" xfId="0" applyNumberFormat="1" applyFont="1" applyFill="1" applyBorder="1" applyAlignment="1">
      <alignment horizontal="center" vertical="center"/>
    </xf>
    <xf numFmtId="0" fontId="21" fillId="5" borderId="0" xfId="0" applyFont="1" applyFill="1" applyAlignment="1">
      <alignment vertical="center"/>
    </xf>
    <xf numFmtId="10" fontId="20" fillId="5" borderId="0" xfId="1" applyNumberFormat="1" applyFont="1" applyFill="1" applyAlignment="1">
      <alignment horizontal="center" vertical="center"/>
    </xf>
    <xf numFmtId="164" fontId="21" fillId="5" borderId="0" xfId="0" applyNumberFormat="1" applyFont="1" applyFill="1" applyAlignment="1">
      <alignment horizontal="center" vertical="center"/>
    </xf>
    <xf numFmtId="164" fontId="21" fillId="5" borderId="17" xfId="0" applyNumberFormat="1" applyFont="1" applyFill="1" applyBorder="1" applyAlignment="1">
      <alignment horizontal="center" vertical="center"/>
    </xf>
    <xf numFmtId="0" fontId="21" fillId="5" borderId="1" xfId="0" applyFont="1" applyFill="1" applyBorder="1" applyAlignment="1">
      <alignment vertical="center"/>
    </xf>
    <xf numFmtId="164" fontId="21" fillId="5" borderId="1" xfId="0" applyNumberFormat="1" applyFont="1" applyFill="1" applyBorder="1" applyAlignment="1">
      <alignment horizontal="center" vertical="center"/>
    </xf>
    <xf numFmtId="0" fontId="50" fillId="5" borderId="1" xfId="10" quotePrefix="1" applyFont="1" applyFill="1" applyBorder="1" applyAlignment="1" applyProtection="1">
      <alignment vertical="center" wrapText="1"/>
      <protection hidden="1"/>
    </xf>
    <xf numFmtId="172" fontId="49" fillId="0" borderId="1" xfId="10" applyNumberFormat="1" applyFont="1" applyBorder="1" applyAlignment="1" applyProtection="1">
      <alignment horizontal="right" vertical="center"/>
      <protection hidden="1"/>
    </xf>
    <xf numFmtId="172" fontId="49" fillId="0" borderId="1" xfId="10" applyNumberFormat="1" applyFont="1" applyBorder="1" applyAlignment="1" applyProtection="1">
      <alignment vertical="center"/>
      <protection hidden="1"/>
    </xf>
    <xf numFmtId="172" fontId="51" fillId="0" borderId="1" xfId="10" applyNumberFormat="1" applyFont="1" applyBorder="1" applyAlignment="1" applyProtection="1">
      <alignment horizontal="right" vertical="center"/>
      <protection hidden="1"/>
    </xf>
    <xf numFmtId="10" fontId="20" fillId="5" borderId="22" xfId="1" applyNumberFormat="1" applyFont="1" applyFill="1" applyBorder="1" applyAlignment="1">
      <alignment horizontal="center" vertical="center"/>
    </xf>
    <xf numFmtId="10" fontId="20" fillId="5" borderId="15" xfId="1" applyNumberFormat="1" applyFont="1" applyFill="1" applyBorder="1" applyAlignment="1">
      <alignment horizontal="center" vertical="center"/>
    </xf>
    <xf numFmtId="0" fontId="21" fillId="16" borderId="10" xfId="0" applyFont="1" applyFill="1" applyBorder="1" applyAlignment="1">
      <alignment horizontal="center" vertical="center"/>
    </xf>
    <xf numFmtId="164" fontId="21" fillId="16" borderId="10" xfId="0" applyNumberFormat="1" applyFont="1" applyFill="1" applyBorder="1" applyAlignment="1">
      <alignment horizontal="center" vertical="center"/>
    </xf>
    <xf numFmtId="164" fontId="20" fillId="0" borderId="0" xfId="0" applyNumberFormat="1" applyFont="1" applyAlignment="1">
      <alignment vertical="center"/>
    </xf>
    <xf numFmtId="164" fontId="36" fillId="0" borderId="1" xfId="0" applyNumberFormat="1" applyFont="1" applyBorder="1" applyAlignment="1">
      <alignment horizontal="center" vertical="center"/>
    </xf>
    <xf numFmtId="7" fontId="48" fillId="0" borderId="36" xfId="4" applyNumberFormat="1" applyFont="1" applyBorder="1" applyAlignment="1" applyProtection="1">
      <alignment vertical="center"/>
      <protection hidden="1"/>
    </xf>
    <xf numFmtId="164" fontId="48" fillId="0" borderId="22" xfId="10" applyNumberFormat="1" applyFont="1" applyBorder="1" applyAlignment="1" applyProtection="1">
      <alignment vertical="center"/>
      <protection hidden="1"/>
    </xf>
    <xf numFmtId="172" fontId="49" fillId="13" borderId="0" xfId="10" applyNumberFormat="1" applyFont="1" applyFill="1" applyAlignment="1" applyProtection="1">
      <alignment horizontal="right" vertical="center"/>
      <protection hidden="1"/>
    </xf>
    <xf numFmtId="7" fontId="39" fillId="0" borderId="0" xfId="0" applyNumberFormat="1" applyFont="1" applyAlignment="1">
      <alignment horizontal="right" vertical="center"/>
    </xf>
    <xf numFmtId="176" fontId="49" fillId="0" borderId="1" xfId="10" applyNumberFormat="1" applyFont="1" applyBorder="1" applyAlignment="1" applyProtection="1">
      <alignment horizontal="right" vertical="center"/>
      <protection hidden="1"/>
    </xf>
    <xf numFmtId="164" fontId="24" fillId="0" borderId="1" xfId="0" applyNumberFormat="1" applyFont="1" applyBorder="1" applyAlignment="1">
      <alignment horizontal="right" vertical="center" wrapText="1"/>
    </xf>
    <xf numFmtId="164" fontId="39" fillId="0" borderId="11" xfId="0" applyNumberFormat="1" applyFont="1" applyBorder="1" applyAlignment="1">
      <alignment horizontal="right" vertical="center" wrapText="1"/>
    </xf>
    <xf numFmtId="164" fontId="39" fillId="5" borderId="28" xfId="0" applyNumberFormat="1" applyFont="1" applyFill="1" applyBorder="1" applyAlignment="1">
      <alignment horizontal="right" vertical="center" wrapText="1"/>
    </xf>
    <xf numFmtId="164" fontId="38" fillId="11" borderId="10" xfId="0" applyNumberFormat="1" applyFont="1" applyFill="1" applyBorder="1" applyAlignment="1">
      <alignment horizontal="right" vertical="center"/>
    </xf>
    <xf numFmtId="164" fontId="39" fillId="0" borderId="28" xfId="0" applyNumberFormat="1" applyFont="1" applyBorder="1" applyAlignment="1">
      <alignment horizontal="right" vertical="center" wrapText="1"/>
    </xf>
    <xf numFmtId="164" fontId="39" fillId="0" borderId="1" xfId="0" applyNumberFormat="1" applyFont="1" applyBorder="1" applyAlignment="1">
      <alignment horizontal="right" vertical="center"/>
    </xf>
    <xf numFmtId="164" fontId="38" fillId="11" borderId="38" xfId="0" applyNumberFormat="1" applyFont="1" applyFill="1" applyBorder="1" applyAlignment="1">
      <alignment horizontal="right" vertical="center" wrapText="1"/>
    </xf>
    <xf numFmtId="164" fontId="38" fillId="11" borderId="39" xfId="0" applyNumberFormat="1" applyFont="1" applyFill="1" applyBorder="1" applyAlignment="1">
      <alignment horizontal="right" vertical="center" wrapText="1"/>
    </xf>
    <xf numFmtId="0" fontId="15" fillId="5" borderId="1" xfId="0" applyFont="1" applyFill="1" applyBorder="1" applyAlignment="1">
      <alignment vertical="center" wrapText="1"/>
    </xf>
    <xf numFmtId="0" fontId="55" fillId="5" borderId="1" xfId="0" applyFont="1" applyFill="1" applyBorder="1" applyAlignment="1">
      <alignment vertical="center" wrapText="1"/>
    </xf>
    <xf numFmtId="0" fontId="15" fillId="5" borderId="0" xfId="0" applyFont="1" applyFill="1" applyAlignment="1">
      <alignment vertical="center" wrapText="1"/>
    </xf>
    <xf numFmtId="0" fontId="13" fillId="5" borderId="1" xfId="0" applyFont="1" applyFill="1" applyBorder="1" applyAlignment="1">
      <alignment vertical="center" wrapText="1"/>
    </xf>
    <xf numFmtId="164" fontId="4" fillId="0" borderId="6" xfId="0" applyNumberFormat="1" applyFont="1" applyBorder="1" applyAlignment="1">
      <alignment vertical="center"/>
    </xf>
    <xf numFmtId="164" fontId="56" fillId="7" borderId="1" xfId="0" applyNumberFormat="1" applyFont="1" applyFill="1" applyBorder="1" applyAlignment="1">
      <alignment horizontal="right" vertical="center"/>
    </xf>
    <xf numFmtId="164" fontId="20" fillId="0" borderId="1" xfId="0" applyNumberFormat="1" applyFont="1" applyBorder="1" applyAlignment="1">
      <alignment vertical="center" wrapText="1"/>
    </xf>
    <xf numFmtId="164" fontId="20" fillId="7" borderId="4" xfId="0" applyNumberFormat="1" applyFont="1" applyFill="1" applyBorder="1" applyAlignment="1">
      <alignment vertical="center" wrapText="1"/>
    </xf>
    <xf numFmtId="164" fontId="20" fillId="0" borderId="0" xfId="0" applyNumberFormat="1" applyFont="1" applyAlignment="1">
      <alignment vertical="center" wrapText="1"/>
    </xf>
    <xf numFmtId="164" fontId="35" fillId="8" borderId="4" xfId="0" applyNumberFormat="1" applyFont="1" applyFill="1" applyBorder="1" applyAlignment="1">
      <alignment vertical="center" wrapText="1"/>
    </xf>
    <xf numFmtId="164" fontId="20" fillId="5" borderId="1" xfId="0" applyNumberFormat="1" applyFont="1" applyFill="1" applyBorder="1" applyAlignment="1">
      <alignment horizontal="center" vertical="center"/>
    </xf>
    <xf numFmtId="164" fontId="20" fillId="0" borderId="19" xfId="0" applyNumberFormat="1" applyFont="1" applyBorder="1" applyAlignment="1">
      <alignment horizontal="center" vertical="center"/>
    </xf>
    <xf numFmtId="164" fontId="20" fillId="0" borderId="0" xfId="0" applyNumberFormat="1" applyFont="1" applyAlignment="1">
      <alignment horizontal="right" vertical="center"/>
    </xf>
    <xf numFmtId="0" fontId="32" fillId="15" borderId="0" xfId="0" applyFont="1" applyFill="1" applyAlignment="1">
      <alignment horizontal="center" vertical="center"/>
    </xf>
    <xf numFmtId="0" fontId="32" fillId="0" borderId="0" xfId="0" applyFont="1" applyAlignment="1">
      <alignment horizontal="center" vertical="center"/>
    </xf>
    <xf numFmtId="0" fontId="21" fillId="6" borderId="5" xfId="0" applyFont="1" applyFill="1" applyBorder="1" applyAlignment="1">
      <alignment horizontal="center" vertical="center" wrapText="1"/>
    </xf>
    <xf numFmtId="0" fontId="57" fillId="6" borderId="5" xfId="0" applyFont="1" applyFill="1" applyBorder="1" applyAlignment="1">
      <alignment horizontal="center" vertical="center" wrapText="1"/>
    </xf>
    <xf numFmtId="0" fontId="56" fillId="7" borderId="0" xfId="0" applyFont="1" applyFill="1" applyAlignment="1">
      <alignment vertical="center" wrapText="1"/>
    </xf>
    <xf numFmtId="0" fontId="57" fillId="7" borderId="0" xfId="0" applyFont="1" applyFill="1" applyAlignment="1">
      <alignment vertical="center" wrapText="1"/>
    </xf>
    <xf numFmtId="164" fontId="58" fillId="0" borderId="0" xfId="0" applyNumberFormat="1" applyFont="1" applyAlignment="1">
      <alignment vertical="center"/>
    </xf>
    <xf numFmtId="0" fontId="58" fillId="0" borderId="0" xfId="0" applyFont="1" applyAlignment="1">
      <alignment vertical="center"/>
    </xf>
    <xf numFmtId="0" fontId="23" fillId="0" borderId="0" xfId="0" applyFont="1" applyAlignment="1">
      <alignment vertical="center"/>
    </xf>
    <xf numFmtId="0" fontId="57" fillId="7" borderId="22" xfId="0" applyFont="1" applyFill="1" applyBorder="1" applyAlignment="1">
      <alignment vertical="center" wrapText="1"/>
    </xf>
    <xf numFmtId="164" fontId="56" fillId="7" borderId="1" xfId="0" applyNumberFormat="1" applyFont="1" applyFill="1" applyBorder="1" applyAlignment="1">
      <alignment horizontal="center" vertical="center"/>
    </xf>
    <xf numFmtId="164" fontId="4" fillId="0" borderId="1" xfId="0" applyNumberFormat="1" applyFont="1" applyBorder="1" applyAlignment="1">
      <alignment vertical="center"/>
    </xf>
    <xf numFmtId="164" fontId="4" fillId="0" borderId="17" xfId="0" applyNumberFormat="1" applyFont="1" applyBorder="1" applyAlignment="1">
      <alignment vertical="center"/>
    </xf>
    <xf numFmtId="164" fontId="4" fillId="7" borderId="11" xfId="0" applyNumberFormat="1" applyFont="1" applyFill="1" applyBorder="1" applyAlignment="1">
      <alignment vertical="center" wrapText="1"/>
    </xf>
    <xf numFmtId="164" fontId="4" fillId="8" borderId="1" xfId="0" applyNumberFormat="1" applyFont="1" applyFill="1" applyBorder="1" applyAlignment="1">
      <alignment vertical="center" wrapText="1"/>
    </xf>
    <xf numFmtId="168" fontId="20" fillId="0" borderId="0" xfId="0" applyNumberFormat="1" applyFont="1" applyAlignment="1">
      <alignment vertical="center" wrapText="1"/>
    </xf>
    <xf numFmtId="164" fontId="20" fillId="0" borderId="21" xfId="0" applyNumberFormat="1" applyFont="1" applyBorder="1" applyAlignment="1">
      <alignment horizontal="center" vertical="center"/>
    </xf>
    <xf numFmtId="169" fontId="5" fillId="0" borderId="0" xfId="0" applyNumberFormat="1" applyFont="1"/>
    <xf numFmtId="2" fontId="5" fillId="0" borderId="0" xfId="0" applyNumberFormat="1" applyFont="1"/>
    <xf numFmtId="0" fontId="6" fillId="0" borderId="0" xfId="9" applyFont="1"/>
    <xf numFmtId="0" fontId="5" fillId="0" borderId="0" xfId="10" applyFont="1" applyProtection="1">
      <protection hidden="1"/>
    </xf>
    <xf numFmtId="9" fontId="2" fillId="0" borderId="0" xfId="10" applyNumberFormat="1" applyAlignment="1">
      <alignment vertical="center"/>
    </xf>
    <xf numFmtId="9" fontId="48" fillId="19" borderId="22" xfId="10" applyNumberFormat="1" applyFont="1" applyFill="1" applyBorder="1" applyAlignment="1" applyProtection="1">
      <alignment horizontal="right" vertical="center"/>
      <protection locked="0" hidden="1"/>
    </xf>
    <xf numFmtId="0" fontId="1" fillId="0" borderId="0" xfId="10" applyFont="1" applyAlignment="1" applyProtection="1">
      <alignment vertical="center" wrapText="1"/>
      <protection hidden="1"/>
    </xf>
    <xf numFmtId="0" fontId="2" fillId="0" borderId="0" xfId="10" applyAlignment="1" applyProtection="1">
      <alignment vertical="center" wrapText="1"/>
      <protection hidden="1"/>
    </xf>
    <xf numFmtId="172" fontId="49" fillId="0" borderId="22" xfId="10" applyNumberFormat="1" applyFont="1" applyBorder="1" applyAlignment="1" applyProtection="1">
      <alignment vertical="center"/>
      <protection hidden="1"/>
    </xf>
    <xf numFmtId="172" fontId="49" fillId="13" borderId="24" xfId="10" applyNumberFormat="1" applyFont="1" applyFill="1" applyBorder="1" applyAlignment="1" applyProtection="1">
      <alignment horizontal="right" vertical="center"/>
      <protection hidden="1"/>
    </xf>
    <xf numFmtId="172" fontId="49" fillId="13" borderId="25" xfId="10" applyNumberFormat="1" applyFont="1" applyFill="1" applyBorder="1" applyAlignment="1" applyProtection="1">
      <alignment horizontal="right" vertical="center"/>
      <protection hidden="1"/>
    </xf>
    <xf numFmtId="172" fontId="49" fillId="13" borderId="26" xfId="10" applyNumberFormat="1" applyFont="1" applyFill="1" applyBorder="1" applyAlignment="1" applyProtection="1">
      <alignment horizontal="right" vertical="center"/>
      <protection hidden="1"/>
    </xf>
    <xf numFmtId="0" fontId="6" fillId="0" borderId="0" xfId="9" applyFont="1" applyProtection="1">
      <protection hidden="1"/>
    </xf>
    <xf numFmtId="0" fontId="8" fillId="0" borderId="0" xfId="10" applyFont="1" applyAlignment="1" applyProtection="1">
      <alignment vertical="center"/>
      <protection hidden="1"/>
    </xf>
    <xf numFmtId="0" fontId="2" fillId="0" borderId="0" xfId="10" applyAlignment="1" applyProtection="1">
      <alignment vertical="center"/>
      <protection hidden="1"/>
    </xf>
    <xf numFmtId="0" fontId="15" fillId="0" borderId="0" xfId="10" applyFont="1" applyAlignment="1" applyProtection="1">
      <alignment horizontal="center" vertical="center" wrapText="1"/>
      <protection hidden="1"/>
    </xf>
    <xf numFmtId="172" fontId="2" fillId="0" borderId="0" xfId="10" applyNumberFormat="1" applyProtection="1">
      <protection hidden="1"/>
    </xf>
    <xf numFmtId="172" fontId="51" fillId="19" borderId="1" xfId="10" applyNumberFormat="1" applyFont="1" applyFill="1" applyBorder="1" applyAlignment="1" applyProtection="1">
      <alignment horizontal="right" vertical="center"/>
      <protection locked="0" hidden="1"/>
    </xf>
    <xf numFmtId="172" fontId="51" fillId="19" borderId="22" xfId="10" applyNumberFormat="1" applyFont="1" applyFill="1" applyBorder="1" applyAlignment="1" applyProtection="1">
      <alignment horizontal="right" vertical="center"/>
      <protection locked="0" hidden="1"/>
    </xf>
    <xf numFmtId="0" fontId="2" fillId="0" borderId="0" xfId="10" applyProtection="1">
      <protection locked="0" hidden="1"/>
    </xf>
    <xf numFmtId="0" fontId="2" fillId="0" borderId="0" xfId="10" applyAlignment="1" applyProtection="1">
      <alignment horizontal="center" vertical="center" wrapText="1"/>
      <protection hidden="1"/>
    </xf>
    <xf numFmtId="172" fontId="49" fillId="0" borderId="13" xfId="10" applyNumberFormat="1" applyFont="1" applyBorder="1" applyAlignment="1" applyProtection="1">
      <alignment horizontal="right" vertical="center"/>
      <protection hidden="1"/>
    </xf>
    <xf numFmtId="172" fontId="49" fillId="0" borderId="41" xfId="10" applyNumberFormat="1" applyFont="1" applyBorder="1" applyAlignment="1" applyProtection="1">
      <alignment horizontal="right" vertical="center"/>
      <protection hidden="1"/>
    </xf>
    <xf numFmtId="172" fontId="49" fillId="0" borderId="4" xfId="10" applyNumberFormat="1" applyFont="1" applyBorder="1" applyAlignment="1" applyProtection="1">
      <alignment horizontal="right" vertical="center"/>
      <protection hidden="1"/>
    </xf>
    <xf numFmtId="172" fontId="49" fillId="0" borderId="6" xfId="10" applyNumberFormat="1" applyFont="1" applyBorder="1" applyAlignment="1" applyProtection="1">
      <alignment horizontal="right" vertical="center"/>
      <protection hidden="1"/>
    </xf>
    <xf numFmtId="0" fontId="2" fillId="0" borderId="0" xfId="10" applyAlignment="1" applyProtection="1">
      <alignment horizontal="center" vertical="center" wrapText="1"/>
      <protection hidden="1"/>
    </xf>
    <xf numFmtId="172" fontId="49" fillId="5" borderId="2" xfId="10" applyNumberFormat="1" applyFont="1" applyFill="1" applyBorder="1" applyAlignment="1" applyProtection="1">
      <alignment horizontal="right" vertical="center"/>
      <protection hidden="1"/>
    </xf>
    <xf numFmtId="172" fontId="49" fillId="5" borderId="36" xfId="10" applyNumberFormat="1" applyFont="1" applyFill="1" applyBorder="1" applyAlignment="1" applyProtection="1">
      <alignment horizontal="right" vertical="center"/>
      <protection hidden="1"/>
    </xf>
    <xf numFmtId="164" fontId="11" fillId="4" borderId="0" xfId="0" applyNumberFormat="1" applyFont="1" applyFill="1" applyAlignment="1">
      <alignment horizontal="center"/>
    </xf>
    <xf numFmtId="0" fontId="4" fillId="0" borderId="0" xfId="0" applyFont="1" applyAlignment="1">
      <alignment horizontal="center"/>
    </xf>
    <xf numFmtId="0" fontId="41" fillId="17" borderId="0" xfId="0" applyFont="1" applyFill="1" applyAlignment="1">
      <alignment horizontal="left" vertical="top"/>
    </xf>
    <xf numFmtId="0" fontId="41" fillId="12" borderId="0" xfId="0" applyFont="1" applyFill="1" applyAlignment="1">
      <alignment horizontal="center" vertical="center" wrapText="1"/>
    </xf>
    <xf numFmtId="0" fontId="28" fillId="9" borderId="0" xfId="0" applyFont="1" applyFill="1" applyAlignment="1">
      <alignment horizontal="center" vertical="center" wrapText="1"/>
    </xf>
    <xf numFmtId="0" fontId="59" fillId="0" borderId="0" xfId="10" applyFont="1" applyAlignment="1" applyProtection="1">
      <alignment horizontal="center"/>
      <protection hidden="1"/>
    </xf>
    <xf numFmtId="172" fontId="49" fillId="5" borderId="7" xfId="10" applyNumberFormat="1" applyFont="1" applyFill="1" applyBorder="1" applyAlignment="1" applyProtection="1">
      <alignment horizontal="right" vertical="center"/>
      <protection hidden="1"/>
    </xf>
    <xf numFmtId="0" fontId="1" fillId="0" borderId="16" xfId="10" applyFont="1" applyBorder="1" applyAlignment="1" applyProtection="1">
      <alignment horizontal="left" vertical="center" wrapText="1"/>
      <protection hidden="1"/>
    </xf>
    <xf numFmtId="0" fontId="2" fillId="0" borderId="16" xfId="10" applyBorder="1" applyAlignment="1" applyProtection="1">
      <alignment horizontal="left" vertical="center" wrapText="1"/>
      <protection hidden="1"/>
    </xf>
  </cellXfs>
  <cellStyles count="17">
    <cellStyle name="Coma" xfId="4" builtinId="3"/>
    <cellStyle name="Millares 2" xfId="12"/>
    <cellStyle name="Moneda" xfId="2" builtinId="4"/>
    <cellStyle name="Moneda 2" xfId="11"/>
    <cellStyle name="Normal" xfId="0" builtinId="0"/>
    <cellStyle name="Normal 2" xfId="3"/>
    <cellStyle name="Normal 2 2" xfId="9"/>
    <cellStyle name="Normal 2 3" xfId="14"/>
    <cellStyle name="Normal 3" xfId="5"/>
    <cellStyle name="Normal 3 2" xfId="6"/>
    <cellStyle name="Normal 4" xfId="10"/>
    <cellStyle name="Normal 5" xfId="15"/>
    <cellStyle name="Normal 6" xfId="16"/>
    <cellStyle name="Percentatge" xfId="1" builtinId="5"/>
    <cellStyle name="Percentatge 2" xfId="8"/>
    <cellStyle name="Porcentaje 2" xfId="7"/>
    <cellStyle name="Porcentaje 3" xfId="13"/>
  </cellStyles>
  <dxfs count="0"/>
  <tableStyles count="0" defaultTableStyle="TableStyleMedium9" defaultPivotStyle="PivotStyleLight16"/>
  <colors>
    <mruColors>
      <color rgb="FFF2DBDA"/>
      <color rgb="FFFFFFE7"/>
      <color rgb="FFFFCD2D"/>
      <color rgb="FFFCE0C8"/>
      <color rgb="FFA5D7A1"/>
      <color rgb="FFFFFFAF"/>
      <color rgb="FFC4C4C4"/>
      <color rgb="FFFF9900"/>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114300</xdr:rowOff>
    </xdr:from>
    <xdr:to>
      <xdr:col>13</xdr:col>
      <xdr:colOff>518160</xdr:colOff>
      <xdr:row>38</xdr:row>
      <xdr:rowOff>30480</xdr:rowOff>
    </xdr:to>
    <xdr:pic>
      <xdr:nvPicPr>
        <xdr:cNvPr id="2" name="Imatge 1">
          <a:extLst>
            <a:ext uri="{FF2B5EF4-FFF2-40B4-BE49-F238E27FC236}">
              <a16:creationId xmlns:a16="http://schemas.microsoft.com/office/drawing/2014/main" xmlns="" id="{00000000-0008-0000-0500-000002000000}"/>
            </a:ext>
          </a:extLst>
        </xdr:cNvPr>
        <xdr:cNvPicPr/>
      </xdr:nvPicPr>
      <xdr:blipFill rotWithShape="1">
        <a:blip xmlns:r="http://schemas.openxmlformats.org/officeDocument/2006/relationships" r:embed="rId1"/>
        <a:srcRect l="12334" t="16532" r="10852" b="8916"/>
        <a:stretch/>
      </xdr:blipFill>
      <xdr:spPr bwMode="auto">
        <a:xfrm>
          <a:off x="0" y="449580"/>
          <a:ext cx="8442960" cy="595122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3.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customProperty" Target="../customProperty6.bin"/><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P40"/>
  <sheetViews>
    <sheetView zoomScale="115" zoomScaleNormal="115" workbookViewId="0">
      <selection activeCell="A20" sqref="A20"/>
    </sheetView>
  </sheetViews>
  <sheetFormatPr defaultColWidth="9.109375" defaultRowHeight="14.4" x14ac:dyDescent="0.3"/>
  <cols>
    <col min="1" max="1" width="71.6640625" style="231" customWidth="1"/>
    <col min="2" max="2" width="31.33203125" style="231" bestFit="1" customWidth="1"/>
    <col min="3" max="3" width="18.33203125" style="231" bestFit="1" customWidth="1"/>
    <col min="4" max="4" width="10.44140625" style="231" bestFit="1" customWidth="1"/>
    <col min="5" max="5" width="15" style="231" bestFit="1" customWidth="1"/>
    <col min="6" max="6" width="46.6640625" style="231" bestFit="1" customWidth="1"/>
    <col min="7" max="7" width="13.33203125" style="231" bestFit="1" customWidth="1"/>
    <col min="8" max="8" width="9.5546875" style="231" bestFit="1" customWidth="1"/>
    <col min="9" max="16384" width="9.109375" style="231"/>
  </cols>
  <sheetData>
    <row r="1" spans="1:16" ht="17.399999999999999" x14ac:dyDescent="0.3">
      <c r="A1" s="230" t="s">
        <v>45</v>
      </c>
      <c r="B1" s="230"/>
      <c r="C1" s="230"/>
      <c r="D1" s="230"/>
      <c r="E1" s="230"/>
      <c r="F1" s="230"/>
      <c r="G1" s="230"/>
      <c r="H1" s="230"/>
      <c r="I1" s="230"/>
      <c r="J1" s="230"/>
      <c r="K1" s="230"/>
      <c r="L1" s="230"/>
      <c r="M1" s="230"/>
      <c r="N1" s="230"/>
      <c r="O1" s="230"/>
      <c r="P1" s="230"/>
    </row>
    <row r="2" spans="1:16" s="233" customFormat="1" ht="18" thickBot="1" x14ac:dyDescent="0.35">
      <c r="A2" s="232"/>
      <c r="B2" s="232"/>
      <c r="C2" s="232"/>
      <c r="D2" s="232"/>
      <c r="E2" s="232"/>
      <c r="F2" s="232"/>
      <c r="G2" s="232"/>
      <c r="H2" s="232"/>
      <c r="I2" s="232"/>
      <c r="J2" s="232"/>
      <c r="K2" s="232"/>
      <c r="L2" s="232"/>
      <c r="M2" s="232"/>
      <c r="N2" s="232"/>
      <c r="O2" s="232"/>
      <c r="P2" s="232"/>
    </row>
    <row r="3" spans="1:16" ht="15.6" x14ac:dyDescent="0.3">
      <c r="A3" s="234"/>
      <c r="B3" s="235"/>
      <c r="C3" s="236"/>
      <c r="D3" s="235"/>
      <c r="E3" s="236"/>
      <c r="F3" s="237" t="s">
        <v>92</v>
      </c>
      <c r="G3" s="235"/>
      <c r="H3" s="235" t="s">
        <v>64</v>
      </c>
      <c r="I3" s="236"/>
      <c r="J3" s="236"/>
    </row>
    <row r="4" spans="1:16" x14ac:dyDescent="0.3">
      <c r="J4" s="236"/>
    </row>
    <row r="5" spans="1:16" ht="25.8" x14ac:dyDescent="0.5">
      <c r="A5" s="238" t="s">
        <v>88</v>
      </c>
      <c r="B5" s="239"/>
      <c r="C5" s="239"/>
      <c r="D5" s="239"/>
      <c r="E5" s="240"/>
      <c r="F5" s="239"/>
      <c r="G5" s="239"/>
      <c r="J5" s="236"/>
    </row>
    <row r="6" spans="1:16" x14ac:dyDescent="0.3">
      <c r="A6" s="241"/>
      <c r="B6" s="239"/>
      <c r="C6" s="239"/>
      <c r="D6" s="239"/>
      <c r="E6" s="240"/>
      <c r="F6" s="239"/>
      <c r="G6" s="239"/>
      <c r="J6" s="236"/>
    </row>
    <row r="7" spans="1:16" ht="24" x14ac:dyDescent="0.3">
      <c r="A7" s="242" t="s">
        <v>65</v>
      </c>
      <c r="B7" s="243" t="s">
        <v>66</v>
      </c>
      <c r="C7" s="244" t="s">
        <v>67</v>
      </c>
      <c r="D7" s="244" t="s">
        <v>68</v>
      </c>
      <c r="E7" s="245" t="s">
        <v>69</v>
      </c>
      <c r="F7" s="244" t="s">
        <v>70</v>
      </c>
      <c r="G7" s="244" t="s">
        <v>71</v>
      </c>
      <c r="J7" s="236"/>
    </row>
    <row r="8" spans="1:16" x14ac:dyDescent="0.3">
      <c r="A8" s="246"/>
      <c r="B8" s="247"/>
      <c r="C8" s="248"/>
      <c r="D8" s="249"/>
      <c r="E8" s="250"/>
      <c r="F8" s="251"/>
      <c r="G8" s="252"/>
      <c r="H8" s="253"/>
      <c r="I8" s="253"/>
      <c r="J8" s="254"/>
    </row>
    <row r="9" spans="1:16" ht="15" thickBot="1" x14ac:dyDescent="0.35">
      <c r="A9" s="246" t="s">
        <v>3</v>
      </c>
      <c r="B9" s="247"/>
      <c r="C9" s="248"/>
      <c r="D9" s="249"/>
      <c r="E9" s="250"/>
      <c r="F9" s="251"/>
      <c r="G9" s="252"/>
      <c r="H9" s="253"/>
      <c r="I9" s="253"/>
      <c r="J9" s="254"/>
    </row>
    <row r="10" spans="1:16" ht="32.25" customHeight="1" thickBot="1" x14ac:dyDescent="0.35">
      <c r="A10" s="255"/>
      <c r="B10" s="256" t="s">
        <v>47</v>
      </c>
      <c r="C10" s="256">
        <v>1</v>
      </c>
      <c r="D10" s="257"/>
      <c r="E10" s="257">
        <v>326704.48</v>
      </c>
      <c r="F10" s="258">
        <f>G10</f>
        <v>0</v>
      </c>
      <c r="G10" s="259"/>
      <c r="H10" s="253"/>
      <c r="I10" s="253"/>
      <c r="J10" s="254"/>
    </row>
    <row r="11" spans="1:16" ht="15" thickBot="1" x14ac:dyDescent="0.35">
      <c r="A11" s="260"/>
      <c r="B11" s="247"/>
      <c r="C11" s="417" t="s">
        <v>72</v>
      </c>
      <c r="D11" s="418"/>
      <c r="E11" s="261">
        <f>SUM(E10:E10)</f>
        <v>326704.48</v>
      </c>
      <c r="F11" s="262" t="s">
        <v>73</v>
      </c>
      <c r="G11" s="263">
        <f>SUM(G10:G10)</f>
        <v>0</v>
      </c>
      <c r="H11" s="253"/>
      <c r="I11" s="253"/>
      <c r="J11" s="254"/>
    </row>
    <row r="12" spans="1:16" x14ac:dyDescent="0.3">
      <c r="A12" s="260"/>
      <c r="B12" s="247"/>
      <c r="C12" s="264"/>
      <c r="D12" s="265"/>
      <c r="E12" s="266"/>
      <c r="F12" s="267"/>
      <c r="G12" s="266"/>
      <c r="H12" s="253"/>
      <c r="I12" s="253"/>
      <c r="J12" s="254"/>
    </row>
    <row r="13" spans="1:16" x14ac:dyDescent="0.3">
      <c r="A13" s="343" t="s">
        <v>89</v>
      </c>
      <c r="B13" s="343" t="s">
        <v>28</v>
      </c>
      <c r="C13" s="344"/>
      <c r="D13" s="344"/>
      <c r="E13" s="345"/>
      <c r="F13" s="346"/>
      <c r="G13" s="345"/>
      <c r="H13" s="253"/>
      <c r="I13" s="253"/>
      <c r="J13" s="254"/>
    </row>
    <row r="14" spans="1:16" x14ac:dyDescent="0.3">
      <c r="A14" s="343" t="s">
        <v>53</v>
      </c>
      <c r="B14" s="343"/>
      <c r="C14" s="357">
        <v>200</v>
      </c>
      <c r="D14" s="344">
        <f>31.61</f>
        <v>31.61</v>
      </c>
      <c r="E14" s="345">
        <v>6322</v>
      </c>
      <c r="F14" s="346"/>
      <c r="G14" s="345"/>
      <c r="H14" s="253"/>
      <c r="I14" s="253"/>
      <c r="J14" s="254"/>
    </row>
    <row r="15" spans="1:16" x14ac:dyDescent="0.3">
      <c r="A15" s="343" t="s">
        <v>85</v>
      </c>
      <c r="B15" s="343"/>
      <c r="C15" s="357">
        <v>480</v>
      </c>
      <c r="D15" s="344">
        <v>18.96</v>
      </c>
      <c r="E15" s="345">
        <v>9100.7999999999993</v>
      </c>
      <c r="F15" s="346"/>
      <c r="G15" s="345"/>
      <c r="H15" s="253"/>
      <c r="I15" s="253"/>
      <c r="J15" s="254"/>
    </row>
    <row r="16" spans="1:16" x14ac:dyDescent="0.3">
      <c r="A16" s="343" t="s">
        <v>54</v>
      </c>
      <c r="B16" s="343"/>
      <c r="C16" s="357">
        <v>200</v>
      </c>
      <c r="D16" s="344">
        <v>31.61</v>
      </c>
      <c r="E16" s="345">
        <v>6322</v>
      </c>
      <c r="F16" s="346"/>
      <c r="G16" s="345"/>
      <c r="H16" s="253"/>
      <c r="I16" s="253"/>
      <c r="J16" s="254"/>
    </row>
    <row r="17" spans="1:10" x14ac:dyDescent="0.3">
      <c r="A17" s="268"/>
      <c r="B17" s="269"/>
      <c r="C17" s="422" t="s">
        <v>86</v>
      </c>
      <c r="D17" s="423"/>
      <c r="E17" s="355">
        <f>SUM(E14:E16)</f>
        <v>21744.799999999999</v>
      </c>
      <c r="F17" s="264"/>
      <c r="G17" s="264"/>
      <c r="H17" s="253"/>
      <c r="I17" s="253"/>
      <c r="J17" s="254"/>
    </row>
    <row r="18" spans="1:10" x14ac:dyDescent="0.3">
      <c r="A18" s="246" t="s">
        <v>74</v>
      </c>
      <c r="B18" s="269"/>
      <c r="C18" s="264"/>
      <c r="D18" s="264"/>
      <c r="E18" s="270"/>
      <c r="F18" s="270"/>
      <c r="G18" s="270"/>
      <c r="H18" s="253"/>
      <c r="I18" s="253"/>
      <c r="J18" s="254"/>
    </row>
    <row r="19" spans="1:10" x14ac:dyDescent="0.3">
      <c r="A19" s="312" t="s">
        <v>49</v>
      </c>
      <c r="B19" s="298"/>
      <c r="C19" s="298"/>
      <c r="D19" s="298"/>
      <c r="E19" s="305">
        <v>12000</v>
      </c>
      <c r="F19" s="273"/>
      <c r="G19" s="299">
        <f>E19</f>
        <v>12000</v>
      </c>
      <c r="H19" s="253"/>
      <c r="I19" s="253"/>
      <c r="J19" s="254"/>
    </row>
    <row r="20" spans="1:10" x14ac:dyDescent="0.3">
      <c r="A20" s="312" t="s">
        <v>90</v>
      </c>
      <c r="B20" s="303"/>
      <c r="C20" s="303"/>
      <c r="D20" s="303"/>
      <c r="E20" s="354">
        <v>8000</v>
      </c>
      <c r="F20" s="273"/>
      <c r="G20" s="300">
        <f>E20</f>
        <v>8000</v>
      </c>
      <c r="H20" s="253"/>
      <c r="I20" s="253"/>
      <c r="J20" s="254"/>
    </row>
    <row r="21" spans="1:10" ht="15" thickBot="1" x14ac:dyDescent="0.35">
      <c r="A21" s="312" t="s">
        <v>84</v>
      </c>
      <c r="B21" s="301"/>
      <c r="C21" s="301"/>
      <c r="D21" s="301"/>
      <c r="E21" s="306">
        <v>30182.400000000001</v>
      </c>
      <c r="F21" s="273"/>
      <c r="G21" s="353">
        <f>E21</f>
        <v>30182.400000000001</v>
      </c>
      <c r="H21" s="253"/>
      <c r="I21" s="253"/>
      <c r="J21" s="254"/>
    </row>
    <row r="22" spans="1:10" ht="15" thickBot="1" x14ac:dyDescent="0.35">
      <c r="A22" s="272"/>
      <c r="B22" s="269"/>
      <c r="C22" s="419" t="s">
        <v>75</v>
      </c>
      <c r="D22" s="420"/>
      <c r="E22" s="302">
        <f>SUM(E19:E21)</f>
        <v>50182.400000000001</v>
      </c>
      <c r="F22" s="273" t="s">
        <v>76</v>
      </c>
      <c r="G22" s="274">
        <f>SUM(G19:G21)</f>
        <v>50182.400000000001</v>
      </c>
      <c r="H22" s="253"/>
      <c r="I22" s="253"/>
      <c r="J22" s="254"/>
    </row>
    <row r="23" spans="1:10" ht="15" thickBot="1" x14ac:dyDescent="0.35">
      <c r="A23" s="272"/>
      <c r="B23" s="269"/>
      <c r="C23" s="248"/>
      <c r="D23" s="248"/>
      <c r="E23" s="275"/>
      <c r="F23" s="269"/>
      <c r="G23" s="271"/>
      <c r="H23" s="253"/>
      <c r="I23" s="253"/>
      <c r="J23" s="254"/>
    </row>
    <row r="24" spans="1:10" x14ac:dyDescent="0.3">
      <c r="A24" s="268"/>
      <c r="B24" s="269"/>
      <c r="C24" s="276" t="s">
        <v>77</v>
      </c>
      <c r="D24" s="277"/>
      <c r="E24" s="278">
        <f>E11+E17+E22</f>
        <v>398631.67999999999</v>
      </c>
      <c r="F24" s="279" t="s">
        <v>78</v>
      </c>
      <c r="G24" s="280" t="str">
        <f>IF(G10="","",G10+G22)</f>
        <v/>
      </c>
      <c r="H24" s="253"/>
      <c r="I24" s="253"/>
      <c r="J24" s="254"/>
    </row>
    <row r="25" spans="1:10" ht="15" thickBot="1" x14ac:dyDescent="0.35">
      <c r="A25" s="268"/>
      <c r="B25" s="269"/>
      <c r="C25" s="281" t="s">
        <v>79</v>
      </c>
      <c r="D25" s="282">
        <v>0.1</v>
      </c>
      <c r="E25" s="283">
        <v>39863.160000000003</v>
      </c>
      <c r="F25" s="284"/>
      <c r="G25" s="307" t="str">
        <f>IF(G24="","",G24*D25)</f>
        <v/>
      </c>
      <c r="H25" s="253"/>
      <c r="I25" s="253"/>
      <c r="J25" s="254"/>
    </row>
    <row r="26" spans="1:10" ht="15" thickBot="1" x14ac:dyDescent="0.35">
      <c r="A26" s="268"/>
      <c r="B26" s="269"/>
      <c r="C26" s="285" t="s">
        <v>80</v>
      </c>
      <c r="D26" s="286"/>
      <c r="E26" s="287">
        <f>SUM(E24:E25)</f>
        <v>438494.83999999997</v>
      </c>
      <c r="F26" s="288" t="s">
        <v>81</v>
      </c>
      <c r="G26" s="280">
        <f>SUM(G24:G25)</f>
        <v>0</v>
      </c>
      <c r="H26" s="253"/>
      <c r="I26" s="253"/>
      <c r="J26" s="254"/>
    </row>
    <row r="27" spans="1:10" x14ac:dyDescent="0.3">
      <c r="A27" s="289"/>
      <c r="B27" s="239"/>
      <c r="C27" s="290"/>
      <c r="D27" s="291"/>
      <c r="E27" s="292"/>
      <c r="F27" s="293"/>
      <c r="G27" s="294"/>
      <c r="J27" s="236"/>
    </row>
    <row r="28" spans="1:10" x14ac:dyDescent="0.3">
      <c r="A28" s="289"/>
      <c r="B28" s="295" t="s">
        <v>82</v>
      </c>
      <c r="C28" s="295"/>
      <c r="D28" s="295"/>
      <c r="E28" s="296"/>
      <c r="F28" s="295"/>
      <c r="G28" s="295"/>
      <c r="J28" s="236"/>
    </row>
    <row r="29" spans="1:10" x14ac:dyDescent="0.3">
      <c r="A29" s="289"/>
      <c r="B29" s="295"/>
      <c r="C29" s="295"/>
      <c r="D29" s="295"/>
      <c r="E29" s="295"/>
      <c r="F29" s="295"/>
      <c r="G29" s="295"/>
      <c r="J29" s="236"/>
    </row>
    <row r="30" spans="1:10" x14ac:dyDescent="0.3">
      <c r="A30" s="289"/>
      <c r="B30" s="421" t="s">
        <v>83</v>
      </c>
      <c r="C30" s="421"/>
      <c r="D30" s="421"/>
      <c r="E30" s="421"/>
      <c r="F30" s="295"/>
      <c r="G30" s="295"/>
      <c r="J30" s="236"/>
    </row>
    <row r="31" spans="1:10" x14ac:dyDescent="0.3">
      <c r="A31" s="297"/>
      <c r="B31" s="421"/>
      <c r="C31" s="421"/>
      <c r="D31" s="421"/>
      <c r="E31" s="421"/>
      <c r="J31" s="236"/>
    </row>
    <row r="32" spans="1:10" x14ac:dyDescent="0.3">
      <c r="A32" s="297"/>
      <c r="B32" s="421"/>
      <c r="C32" s="421"/>
      <c r="D32" s="421"/>
      <c r="E32" s="421"/>
      <c r="F32" s="304"/>
      <c r="J32" s="236"/>
    </row>
    <row r="33" spans="1:10" x14ac:dyDescent="0.3">
      <c r="A33" s="297"/>
      <c r="B33" s="421"/>
      <c r="C33" s="421"/>
      <c r="D33" s="421"/>
      <c r="E33" s="421"/>
      <c r="F33" s="304"/>
      <c r="J33" s="236"/>
    </row>
    <row r="34" spans="1:10" x14ac:dyDescent="0.3">
      <c r="A34" s="297"/>
      <c r="B34" s="421"/>
      <c r="C34" s="421"/>
      <c r="D34" s="421"/>
      <c r="E34" s="421"/>
      <c r="J34" s="236"/>
    </row>
    <row r="35" spans="1:10" x14ac:dyDescent="0.3">
      <c r="A35" s="297"/>
      <c r="B35" s="421"/>
      <c r="C35" s="421"/>
      <c r="D35" s="421"/>
      <c r="E35" s="421"/>
      <c r="J35" s="236"/>
    </row>
    <row r="36" spans="1:10" x14ac:dyDescent="0.3">
      <c r="A36" s="297"/>
      <c r="B36" s="421"/>
      <c r="C36" s="421"/>
      <c r="D36" s="421"/>
      <c r="E36" s="421"/>
      <c r="J36" s="236"/>
    </row>
    <row r="37" spans="1:10" x14ac:dyDescent="0.3">
      <c r="A37" s="297"/>
      <c r="B37" s="421"/>
      <c r="C37" s="421"/>
      <c r="D37" s="421"/>
      <c r="E37" s="421"/>
      <c r="J37" s="236"/>
    </row>
    <row r="38" spans="1:10" x14ac:dyDescent="0.3">
      <c r="A38" s="297"/>
      <c r="B38" s="421"/>
      <c r="C38" s="421"/>
      <c r="D38" s="421"/>
      <c r="E38" s="421"/>
      <c r="J38" s="236"/>
    </row>
    <row r="39" spans="1:10" x14ac:dyDescent="0.3">
      <c r="J39" s="236"/>
    </row>
    <row r="40" spans="1:10" x14ac:dyDescent="0.3">
      <c r="A40" s="236"/>
      <c r="B40" s="236"/>
      <c r="C40" s="236"/>
      <c r="D40" s="236"/>
      <c r="E40" s="236"/>
      <c r="F40" s="236"/>
      <c r="G40" s="236"/>
      <c r="H40" s="236"/>
      <c r="I40" s="236"/>
      <c r="J40" s="236"/>
    </row>
  </sheetData>
  <mergeCells count="4">
    <mergeCell ref="C11:D11"/>
    <mergeCell ref="C22:D22"/>
    <mergeCell ref="B30:E38"/>
    <mergeCell ref="C17:D17"/>
  </mergeCells>
  <printOptions horizontalCentered="1" verticalCentered="1"/>
  <pageMargins left="0.31496062992125984" right="0.31496062992125984" top="0.35433070866141736" bottom="0.35433070866141736" header="0.31496062992125984" footer="0.31496062992125984"/>
  <pageSetup paperSize="9" scale="49"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Q73"/>
  <sheetViews>
    <sheetView zoomScale="110" zoomScaleNormal="110" workbookViewId="0">
      <selection activeCell="P57" sqref="P57"/>
    </sheetView>
  </sheetViews>
  <sheetFormatPr defaultColWidth="8.6640625" defaultRowHeight="13.2" x14ac:dyDescent="0.25"/>
  <cols>
    <col min="1" max="2" width="9.5546875" customWidth="1"/>
    <col min="3" max="3" width="5" customWidth="1"/>
    <col min="4" max="4" width="31.33203125" bestFit="1" customWidth="1"/>
    <col min="5" max="5" width="9" bestFit="1" customWidth="1"/>
    <col min="6" max="6" width="14.33203125" style="6" bestFit="1" customWidth="1"/>
    <col min="7" max="7" width="16.6640625" style="6" bestFit="1" customWidth="1"/>
    <col min="8" max="8" width="15.6640625" style="6" customWidth="1"/>
    <col min="9" max="9" width="16.88671875" style="6" bestFit="1" customWidth="1"/>
    <col min="11" max="11" width="12.109375" bestFit="1" customWidth="1"/>
    <col min="12" max="13" width="13.33203125" bestFit="1" customWidth="1"/>
    <col min="14" max="14" width="13.109375" bestFit="1" customWidth="1"/>
    <col min="15" max="15" width="12.5546875" bestFit="1" customWidth="1"/>
    <col min="16" max="16" width="11.6640625" bestFit="1" customWidth="1"/>
    <col min="17" max="17" width="12.5546875" bestFit="1" customWidth="1"/>
  </cols>
  <sheetData>
    <row r="1" spans="1:12" s="3" customFormat="1" ht="27" customHeight="1" x14ac:dyDescent="0.3">
      <c r="A1" s="426" t="s">
        <v>45</v>
      </c>
      <c r="B1" s="426"/>
      <c r="C1" s="426"/>
      <c r="D1" s="426"/>
      <c r="E1" s="426"/>
      <c r="F1" s="426"/>
      <c r="G1" s="426"/>
      <c r="H1" s="426"/>
      <c r="I1" s="426"/>
      <c r="J1" s="426"/>
      <c r="K1" s="426"/>
    </row>
    <row r="2" spans="1:12" s="3" customFormat="1" ht="38.25" customHeight="1" x14ac:dyDescent="0.3">
      <c r="A2" s="55"/>
      <c r="B2" s="55"/>
      <c r="C2" s="55"/>
      <c r="D2" s="55"/>
      <c r="E2" s="55"/>
      <c r="F2" s="55"/>
      <c r="G2" s="55"/>
      <c r="H2" s="55"/>
    </row>
    <row r="4" spans="1:12" x14ac:dyDescent="0.25">
      <c r="I4" s="378"/>
    </row>
    <row r="5" spans="1:12" x14ac:dyDescent="0.25">
      <c r="A5" s="424" t="s">
        <v>1</v>
      </c>
      <c r="B5" s="424"/>
      <c r="C5" s="424"/>
      <c r="D5" s="424"/>
      <c r="E5" s="424"/>
      <c r="F5" s="424"/>
      <c r="G5" s="424"/>
      <c r="H5" s="424"/>
      <c r="I5" s="424"/>
    </row>
    <row r="6" spans="1:12" x14ac:dyDescent="0.25">
      <c r="E6" s="201"/>
      <c r="F6" s="202"/>
    </row>
    <row r="7" spans="1:12" x14ac:dyDescent="0.25">
      <c r="D7" s="425" t="s">
        <v>87</v>
      </c>
      <c r="E7" s="425"/>
      <c r="F7" s="425"/>
      <c r="G7" s="425"/>
    </row>
    <row r="8" spans="1:12" x14ac:dyDescent="0.25">
      <c r="E8" s="199"/>
      <c r="F8" s="200"/>
    </row>
    <row r="9" spans="1:12" x14ac:dyDescent="0.25">
      <c r="A9" s="10"/>
      <c r="B9" s="10"/>
      <c r="C9" s="11"/>
      <c r="H9" s="25" t="s">
        <v>9</v>
      </c>
    </row>
    <row r="10" spans="1:12" s="26" customFormat="1" ht="13.8" thickBot="1" x14ac:dyDescent="0.3">
      <c r="A10" s="43"/>
      <c r="B10" s="43"/>
      <c r="C10" s="34"/>
      <c r="D10" s="34"/>
      <c r="E10" s="195" t="s">
        <v>63</v>
      </c>
      <c r="F10" s="379">
        <v>6</v>
      </c>
      <c r="G10" s="379">
        <v>12</v>
      </c>
      <c r="H10" s="379">
        <v>6</v>
      </c>
      <c r="I10" s="380" t="s">
        <v>64</v>
      </c>
    </row>
    <row r="11" spans="1:12" ht="13.8" thickBot="1" x14ac:dyDescent="0.3">
      <c r="A11" s="10"/>
      <c r="B11" s="10"/>
      <c r="C11" s="11"/>
      <c r="D11" s="12"/>
      <c r="E11" s="13"/>
      <c r="F11" s="381">
        <v>2024</v>
      </c>
      <c r="G11" s="381">
        <v>2025</v>
      </c>
      <c r="H11" s="381">
        <v>2026</v>
      </c>
      <c r="I11" s="382" t="s">
        <v>2</v>
      </c>
    </row>
    <row r="12" spans="1:12" ht="13.8" thickBot="1" x14ac:dyDescent="0.3">
      <c r="A12" s="10"/>
      <c r="B12" s="10"/>
      <c r="C12" s="11"/>
      <c r="D12" s="14" t="s">
        <v>3</v>
      </c>
      <c r="E12" s="14"/>
      <c r="F12" s="383"/>
      <c r="G12" s="383"/>
      <c r="H12" s="383"/>
      <c r="I12" s="384"/>
    </row>
    <row r="13" spans="1:12" s="26" customFormat="1" ht="21.75" customHeight="1" thickBot="1" x14ac:dyDescent="0.3">
      <c r="A13" s="43"/>
      <c r="B13" s="43"/>
      <c r="C13" s="34"/>
      <c r="D13" s="213" t="s">
        <v>4</v>
      </c>
      <c r="E13" s="215"/>
      <c r="F13" s="156">
        <f>G13/2</f>
        <v>81676.12</v>
      </c>
      <c r="G13" s="156">
        <v>163352.24</v>
      </c>
      <c r="H13" s="156">
        <f>G13/2</f>
        <v>81676.12</v>
      </c>
      <c r="I13" s="370">
        <f>SUM(F13:H13)</f>
        <v>326704.48</v>
      </c>
      <c r="K13" s="73"/>
      <c r="L13" s="315"/>
    </row>
    <row r="14" spans="1:12" s="26" customFormat="1" ht="14.4" hidden="1" x14ac:dyDescent="0.25">
      <c r="A14" s="43"/>
      <c r="B14" s="43"/>
      <c r="C14" s="34"/>
      <c r="D14" s="49"/>
      <c r="E14" s="49"/>
      <c r="F14" s="385"/>
      <c r="G14" s="386"/>
      <c r="H14" s="386"/>
      <c r="I14" s="387"/>
    </row>
    <row r="15" spans="1:12" s="26" customFormat="1" ht="14.4" x14ac:dyDescent="0.25">
      <c r="A15" s="43"/>
      <c r="B15" s="43"/>
      <c r="C15" s="34"/>
      <c r="D15" s="49"/>
      <c r="E15" s="49"/>
      <c r="F15" s="385"/>
      <c r="G15" s="386"/>
      <c r="H15" s="386"/>
      <c r="I15" s="387"/>
    </row>
    <row r="16" spans="1:12" s="26" customFormat="1" ht="20.399999999999999" x14ac:dyDescent="0.25">
      <c r="A16" s="43"/>
      <c r="B16" s="43"/>
      <c r="C16" s="34"/>
      <c r="D16" s="366" t="s">
        <v>53</v>
      </c>
      <c r="E16" s="49"/>
      <c r="F16" s="156">
        <f>G16/2</f>
        <v>1580.5</v>
      </c>
      <c r="G16" s="156">
        <v>3161</v>
      </c>
      <c r="H16" s="156">
        <f>G16/2</f>
        <v>1580.5</v>
      </c>
      <c r="I16" s="156">
        <v>12000</v>
      </c>
    </row>
    <row r="17" spans="1:14" s="26" customFormat="1" ht="14.4" x14ac:dyDescent="0.25">
      <c r="A17" s="43"/>
      <c r="B17" s="43"/>
      <c r="C17" s="34"/>
      <c r="D17" s="367" t="s">
        <v>85</v>
      </c>
      <c r="E17" s="49"/>
      <c r="F17" s="156">
        <f t="shared" ref="F17:F18" si="0">G17/2</f>
        <v>2275.1999999999998</v>
      </c>
      <c r="G17" s="156">
        <v>4550.3999999999996</v>
      </c>
      <c r="H17" s="156">
        <f t="shared" ref="H17:H18" si="1">G17/2</f>
        <v>2275.1999999999998</v>
      </c>
      <c r="I17" s="156">
        <v>8000</v>
      </c>
    </row>
    <row r="18" spans="1:14" s="26" customFormat="1" ht="15" thickBot="1" x14ac:dyDescent="0.3">
      <c r="A18" s="43"/>
      <c r="B18" s="43"/>
      <c r="C18" s="34"/>
      <c r="D18" s="366" t="s">
        <v>54</v>
      </c>
      <c r="E18" s="49"/>
      <c r="F18" s="156">
        <f t="shared" si="0"/>
        <v>1580.5</v>
      </c>
      <c r="G18" s="156">
        <v>3161</v>
      </c>
      <c r="H18" s="156">
        <f t="shared" si="1"/>
        <v>1580.5</v>
      </c>
      <c r="I18" s="156">
        <v>30182.400000000001</v>
      </c>
    </row>
    <row r="19" spans="1:14" s="26" customFormat="1" ht="15" thickBot="1" x14ac:dyDescent="0.3">
      <c r="A19" s="43"/>
      <c r="B19" s="43"/>
      <c r="C19" s="34"/>
      <c r="D19" s="369" t="s">
        <v>91</v>
      </c>
      <c r="E19" s="49"/>
      <c r="F19" s="156">
        <f>SUM(F16:F18)</f>
        <v>5436.2</v>
      </c>
      <c r="G19" s="156">
        <f>SUM(G16:G18)</f>
        <v>10872.4</v>
      </c>
      <c r="H19" s="156">
        <f t="shared" ref="H19" si="2">SUM(H16:H18)</f>
        <v>5436.2</v>
      </c>
      <c r="I19" s="370">
        <f>SUM(F19:H19)</f>
        <v>21744.799999999999</v>
      </c>
    </row>
    <row r="20" spans="1:14" s="26" customFormat="1" ht="14.4" x14ac:dyDescent="0.25">
      <c r="A20" s="43"/>
      <c r="B20" s="43"/>
      <c r="C20" s="34"/>
      <c r="D20" s="368"/>
      <c r="E20" s="49"/>
      <c r="F20" s="351"/>
      <c r="G20" s="351"/>
      <c r="H20" s="351"/>
      <c r="I20" s="351"/>
    </row>
    <row r="21" spans="1:14" s="26" customFormat="1" ht="15" thickBot="1" x14ac:dyDescent="0.3">
      <c r="A21" s="43"/>
      <c r="B21" s="43"/>
      <c r="C21" s="34"/>
      <c r="D21" s="49"/>
      <c r="E21" s="49"/>
      <c r="F21" s="385"/>
      <c r="G21" s="386"/>
      <c r="H21" s="386"/>
      <c r="I21" s="387"/>
    </row>
    <row r="22" spans="1:14" s="26" customFormat="1" ht="13.8" thickBot="1" x14ac:dyDescent="0.3">
      <c r="A22" s="43"/>
      <c r="B22" s="43"/>
      <c r="C22" s="34"/>
      <c r="D22" s="198" t="s">
        <v>48</v>
      </c>
      <c r="E22" s="216"/>
      <c r="F22" s="381">
        <v>2024</v>
      </c>
      <c r="G22" s="381">
        <v>2025</v>
      </c>
      <c r="H22" s="381">
        <v>2026</v>
      </c>
      <c r="I22" s="388"/>
      <c r="L22" s="315"/>
    </row>
    <row r="23" spans="1:14" s="26" customFormat="1" x14ac:dyDescent="0.25">
      <c r="A23" s="43"/>
      <c r="B23" s="43"/>
      <c r="C23" s="34"/>
      <c r="D23" s="209" t="s">
        <v>49</v>
      </c>
      <c r="E23" s="112"/>
      <c r="F23" s="156">
        <f>G23/2</f>
        <v>3000</v>
      </c>
      <c r="G23" s="156">
        <v>6000</v>
      </c>
      <c r="H23" s="156">
        <f>G23/2</f>
        <v>3000</v>
      </c>
      <c r="I23" s="156">
        <f>F23+G23+H23</f>
        <v>12000</v>
      </c>
      <c r="L23" s="315"/>
      <c r="M23" s="315"/>
    </row>
    <row r="24" spans="1:14" s="26" customFormat="1" ht="20.399999999999999" hidden="1" x14ac:dyDescent="0.25">
      <c r="A24" s="43"/>
      <c r="B24" s="43"/>
      <c r="C24" s="34"/>
      <c r="D24" s="217" t="s">
        <v>90</v>
      </c>
      <c r="E24" s="18"/>
      <c r="F24" s="389">
        <v>2000</v>
      </c>
      <c r="G24" s="371">
        <v>4000</v>
      </c>
      <c r="H24" s="371">
        <v>2000</v>
      </c>
      <c r="I24" s="156">
        <f t="shared" ref="I24:I29" si="3">F24+G24+H24</f>
        <v>8000</v>
      </c>
    </row>
    <row r="25" spans="1:14" s="26" customFormat="1" ht="21" hidden="1" thickBot="1" x14ac:dyDescent="0.3">
      <c r="A25" s="33" t="e">
        <f>ROUND(#REF!,4)</f>
        <v>#REF!</v>
      </c>
      <c r="B25" s="33"/>
      <c r="C25" s="34" t="e">
        <f>#REF!</f>
        <v>#REF!</v>
      </c>
      <c r="D25" s="218" t="s">
        <v>84</v>
      </c>
      <c r="E25" s="112"/>
      <c r="F25" s="156">
        <v>7545.6</v>
      </c>
      <c r="G25" s="156">
        <v>15091.2</v>
      </c>
      <c r="H25" s="156">
        <v>7545.6</v>
      </c>
      <c r="I25" s="156">
        <f t="shared" si="3"/>
        <v>30182.400000000001</v>
      </c>
    </row>
    <row r="26" spans="1:14" s="26" customFormat="1" ht="13.8" hidden="1" thickBot="1" x14ac:dyDescent="0.3">
      <c r="A26" s="33" t="e">
        <f>ROUND(#REF!,4)</f>
        <v>#REF!</v>
      </c>
      <c r="B26" s="33"/>
      <c r="C26" s="34" t="e">
        <f>#REF!</f>
        <v>#REF!</v>
      </c>
      <c r="D26" s="219"/>
      <c r="E26" s="112"/>
      <c r="F26" s="156"/>
      <c r="G26" s="156"/>
      <c r="H26" s="156"/>
      <c r="I26" s="156">
        <f t="shared" si="3"/>
        <v>0</v>
      </c>
    </row>
    <row r="27" spans="1:14" s="26" customFormat="1" ht="14.4" hidden="1" x14ac:dyDescent="0.25">
      <c r="A27" s="43"/>
      <c r="B27" s="43"/>
      <c r="C27" s="34"/>
      <c r="D27" s="220" t="s">
        <v>6</v>
      </c>
      <c r="E27" s="20"/>
      <c r="F27" s="372"/>
      <c r="G27" s="372"/>
      <c r="H27" s="372"/>
      <c r="I27" s="156">
        <f t="shared" si="3"/>
        <v>0</v>
      </c>
    </row>
    <row r="28" spans="1:14" s="26" customFormat="1" ht="14.4" x14ac:dyDescent="0.25">
      <c r="A28" s="43"/>
      <c r="B28" s="43"/>
      <c r="C28" s="34"/>
      <c r="D28" s="221" t="s">
        <v>90</v>
      </c>
      <c r="E28" s="20"/>
      <c r="F28" s="372">
        <f>G28/2</f>
        <v>2000</v>
      </c>
      <c r="G28" s="372">
        <v>4000</v>
      </c>
      <c r="H28" s="372">
        <f>G28/2</f>
        <v>2000</v>
      </c>
      <c r="I28" s="156">
        <f t="shared" si="3"/>
        <v>8000</v>
      </c>
      <c r="L28" s="315"/>
      <c r="N28" s="73"/>
    </row>
    <row r="29" spans="1:14" s="26" customFormat="1" ht="14.4" x14ac:dyDescent="0.25">
      <c r="A29" s="43"/>
      <c r="B29" s="43"/>
      <c r="C29" s="34"/>
      <c r="D29" s="221" t="s">
        <v>84</v>
      </c>
      <c r="E29" s="20"/>
      <c r="F29" s="372">
        <f>G29/2</f>
        <v>7545.6</v>
      </c>
      <c r="G29" s="372">
        <v>15091.2</v>
      </c>
      <c r="H29" s="372">
        <f>G29/2</f>
        <v>7545.6</v>
      </c>
      <c r="I29" s="156">
        <f t="shared" si="3"/>
        <v>30182.400000000001</v>
      </c>
    </row>
    <row r="30" spans="1:14" s="26" customFormat="1" ht="14.4" x14ac:dyDescent="0.25">
      <c r="A30" s="43"/>
      <c r="B30" s="43"/>
      <c r="C30" s="34"/>
      <c r="D30" s="213" t="s">
        <v>56</v>
      </c>
      <c r="E30" s="214"/>
      <c r="F30" s="156">
        <f>F23+F28+F29</f>
        <v>12545.6</v>
      </c>
      <c r="G30" s="156">
        <f>G23+G28+G29</f>
        <v>25091.200000000001</v>
      </c>
      <c r="H30" s="156">
        <f>H23+H28+H29</f>
        <v>12545.6</v>
      </c>
      <c r="I30" s="390">
        <f>I23+I28+I29</f>
        <v>50182.400000000001</v>
      </c>
    </row>
    <row r="31" spans="1:14" s="26" customFormat="1" ht="15" thickBot="1" x14ac:dyDescent="0.3">
      <c r="A31" s="43"/>
      <c r="B31" s="43"/>
      <c r="C31" s="34"/>
      <c r="D31" s="17"/>
      <c r="E31" s="20"/>
      <c r="F31" s="351"/>
      <c r="G31" s="351"/>
      <c r="H31" s="351"/>
      <c r="I31" s="391"/>
      <c r="K31" s="73"/>
    </row>
    <row r="32" spans="1:14" s="26" customFormat="1" ht="16.5" customHeight="1" thickBot="1" x14ac:dyDescent="0.3">
      <c r="A32" s="43"/>
      <c r="B32" s="43"/>
      <c r="C32" s="34"/>
      <c r="D32" s="196" t="s">
        <v>7</v>
      </c>
      <c r="E32" s="20"/>
      <c r="F32" s="373">
        <f>F13+F19+F30</f>
        <v>99657.919999999998</v>
      </c>
      <c r="G32" s="373">
        <f>G13+G30+G19</f>
        <v>199315.84</v>
      </c>
      <c r="H32" s="373">
        <f>H13+H19+H30</f>
        <v>99657.919999999998</v>
      </c>
      <c r="I32" s="392">
        <f>SUM(F32:H32)</f>
        <v>398631.67999999999</v>
      </c>
      <c r="K32" s="73"/>
      <c r="L32" s="73"/>
    </row>
    <row r="33" spans="1:17" s="26" customFormat="1" ht="22.5" customHeight="1" thickBot="1" x14ac:dyDescent="0.3">
      <c r="A33" s="43"/>
      <c r="B33" s="43"/>
      <c r="C33" s="34"/>
      <c r="D33" s="22" t="s">
        <v>0</v>
      </c>
      <c r="E33" s="23">
        <v>0.1</v>
      </c>
      <c r="F33" s="374">
        <v>9965.7900000000009</v>
      </c>
      <c r="G33" s="374">
        <v>19931.580000000002</v>
      </c>
      <c r="H33" s="374">
        <v>9965.7900000000009</v>
      </c>
      <c r="I33" s="374">
        <v>39863.160000000003</v>
      </c>
      <c r="K33" s="314"/>
      <c r="L33" s="73"/>
      <c r="N33" s="73"/>
      <c r="O33" s="73"/>
    </row>
    <row r="34" spans="1:17" s="26" customFormat="1" ht="15" customHeight="1" thickBot="1" x14ac:dyDescent="0.3">
      <c r="A34" s="43"/>
      <c r="B34" s="43"/>
      <c r="C34" s="34"/>
      <c r="D34" s="197" t="s">
        <v>8</v>
      </c>
      <c r="F34" s="375">
        <f>SUM(F32:F33)</f>
        <v>109623.70999999999</v>
      </c>
      <c r="G34" s="375">
        <f t="shared" ref="G34" si="4">SUM(G32:G33)</f>
        <v>219247.41999999998</v>
      </c>
      <c r="H34" s="375">
        <f>SUM(H32:H33)</f>
        <v>109623.70999999999</v>
      </c>
      <c r="I34" s="393">
        <f>SUM(F34:H34)</f>
        <v>438494.83999999997</v>
      </c>
      <c r="K34" s="73"/>
      <c r="M34" s="73"/>
    </row>
    <row r="35" spans="1:17" x14ac:dyDescent="0.25">
      <c r="A35" s="10"/>
      <c r="B35" s="10"/>
      <c r="C35" s="11"/>
      <c r="N35" s="9"/>
    </row>
    <row r="36" spans="1:17" x14ac:dyDescent="0.25">
      <c r="D36" s="25" t="s">
        <v>36</v>
      </c>
      <c r="F36" s="96"/>
      <c r="N36" s="9"/>
    </row>
    <row r="37" spans="1:17" x14ac:dyDescent="0.25">
      <c r="D37" s="25"/>
      <c r="F37" s="374"/>
      <c r="G37" s="374"/>
      <c r="H37" s="394"/>
      <c r="I37" s="374"/>
      <c r="N37" s="9"/>
    </row>
    <row r="38" spans="1:17" x14ac:dyDescent="0.25">
      <c r="B38" s="210"/>
      <c r="C38" s="210"/>
      <c r="D38" s="211"/>
      <c r="E38" s="210"/>
      <c r="F38" s="212"/>
      <c r="G38" s="212"/>
      <c r="H38" s="212"/>
      <c r="I38" s="212"/>
      <c r="J38" s="210"/>
      <c r="K38" s="210"/>
    </row>
    <row r="39" spans="1:17" ht="13.8" thickBot="1" x14ac:dyDescent="0.3">
      <c r="B39" s="210"/>
      <c r="D39" s="25"/>
      <c r="K39" s="210"/>
    </row>
    <row r="40" spans="1:17" s="46" customFormat="1" ht="21" thickBot="1" x14ac:dyDescent="0.3">
      <c r="B40" s="210"/>
      <c r="F40" s="92">
        <v>2024</v>
      </c>
      <c r="G40" s="93">
        <v>2025</v>
      </c>
      <c r="H40" s="94">
        <v>2026</v>
      </c>
      <c r="I40" s="95" t="s">
        <v>24</v>
      </c>
      <c r="K40" s="210"/>
      <c r="N40" s="319"/>
      <c r="O40" s="319"/>
      <c r="P40" s="319"/>
      <c r="Q40" s="319"/>
    </row>
    <row r="41" spans="1:17" s="25" customFormat="1" ht="18" customHeight="1" thickBot="1" x14ac:dyDescent="0.3">
      <c r="B41" s="210"/>
      <c r="D41" s="61" t="s">
        <v>32</v>
      </c>
      <c r="E41" s="46"/>
      <c r="F41" s="377">
        <f>G41/2</f>
        <v>50546.531466549844</v>
      </c>
      <c r="G41" s="377">
        <v>101093.06293309969</v>
      </c>
      <c r="H41" s="377">
        <f>G41/2</f>
        <v>50546.531466549844</v>
      </c>
      <c r="I41" s="377">
        <f>SUM(F41:H41)-0.005</f>
        <v>202186.12086619937</v>
      </c>
      <c r="K41" s="210"/>
      <c r="L41" s="310"/>
      <c r="N41" s="320"/>
      <c r="O41" s="320"/>
      <c r="P41" s="320"/>
      <c r="Q41" s="320"/>
    </row>
    <row r="42" spans="1:17" s="25" customFormat="1" ht="18" customHeight="1" thickBot="1" x14ac:dyDescent="0.3">
      <c r="B42" s="210"/>
      <c r="D42" s="62" t="s">
        <v>13</v>
      </c>
      <c r="E42" s="46"/>
      <c r="F42" s="395">
        <f>G42/2</f>
        <v>19664.53</v>
      </c>
      <c r="G42" s="118">
        <v>39329.06</v>
      </c>
      <c r="H42" s="311">
        <f>G42/2</f>
        <v>19664.53</v>
      </c>
      <c r="I42" s="377">
        <f>SUM(F42:H42)</f>
        <v>78658.12</v>
      </c>
      <c r="K42" s="210"/>
      <c r="L42" s="310"/>
      <c r="M42" s="316"/>
      <c r="N42" s="320"/>
      <c r="O42" s="320"/>
      <c r="P42" s="320"/>
      <c r="Q42" s="320"/>
    </row>
    <row r="43" spans="1:17" s="25" customFormat="1" ht="18" customHeight="1" thickBot="1" x14ac:dyDescent="0.3">
      <c r="B43" s="210"/>
      <c r="D43" s="203" t="s">
        <v>14</v>
      </c>
      <c r="E43" s="204">
        <f>I43/I61</f>
        <v>0.70452062479315258</v>
      </c>
      <c r="F43" s="205">
        <f>SUM(F41:F42)</f>
        <v>70211.061466549843</v>
      </c>
      <c r="G43" s="205">
        <f>SUM(G41:G42)</f>
        <v>140422.12293309969</v>
      </c>
      <c r="H43" s="205">
        <f>SUM(H41:H42)</f>
        <v>70211.061466549843</v>
      </c>
      <c r="I43" s="206">
        <f>SUM(I41:I42)</f>
        <v>280844.24086619937</v>
      </c>
      <c r="K43" s="210"/>
      <c r="L43" s="313"/>
      <c r="M43" s="310"/>
    </row>
    <row r="44" spans="1:17" s="25" customFormat="1" ht="18" customHeight="1" thickBot="1" x14ac:dyDescent="0.3">
      <c r="B44" s="210"/>
      <c r="D44" s="63"/>
      <c r="E44" s="46"/>
      <c r="F44" s="321"/>
      <c r="G44" s="322"/>
      <c r="H44" s="322"/>
      <c r="I44" s="323"/>
      <c r="K44" s="210"/>
      <c r="L44" s="310"/>
      <c r="M44" s="310"/>
      <c r="N44" s="316"/>
    </row>
    <row r="45" spans="1:17" s="25" customFormat="1" ht="18" customHeight="1" thickBot="1" x14ac:dyDescent="0.3">
      <c r="B45" s="210"/>
      <c r="D45" s="61" t="s">
        <v>33</v>
      </c>
      <c r="E45" s="46"/>
      <c r="F45" s="377">
        <f>G45/2</f>
        <v>6173.5</v>
      </c>
      <c r="G45" s="184">
        <v>12347</v>
      </c>
      <c r="H45" s="184">
        <f>G45/2</f>
        <v>6173.5</v>
      </c>
      <c r="I45" s="184">
        <f>SUM(F45:H45)</f>
        <v>24694</v>
      </c>
      <c r="K45" s="210"/>
      <c r="L45" s="310"/>
      <c r="M45" s="310"/>
      <c r="N45" s="310"/>
      <c r="O45" s="316"/>
    </row>
    <row r="46" spans="1:17" s="25" customFormat="1" ht="18" customHeight="1" thickBot="1" x14ac:dyDescent="0.3">
      <c r="B46" s="210"/>
      <c r="D46" s="62" t="s">
        <v>34</v>
      </c>
      <c r="E46" s="46"/>
      <c r="F46" s="395">
        <f>G46/2</f>
        <v>5291.56</v>
      </c>
      <c r="G46" s="118">
        <v>10583.12</v>
      </c>
      <c r="H46" s="118">
        <f>G46/2</f>
        <v>5291.56</v>
      </c>
      <c r="I46" s="184">
        <f>SUM(F46:H46)</f>
        <v>21166.240000000002</v>
      </c>
      <c r="K46" s="210"/>
      <c r="L46" s="310"/>
      <c r="M46" s="310"/>
      <c r="N46" s="310"/>
    </row>
    <row r="47" spans="1:17" s="25" customFormat="1" ht="18" customHeight="1" thickBot="1" x14ac:dyDescent="0.3">
      <c r="B47" s="210"/>
      <c r="D47" s="203" t="s">
        <v>15</v>
      </c>
      <c r="E47" s="204">
        <f>I47/I61</f>
        <v>0.11504414275440637</v>
      </c>
      <c r="F47" s="205">
        <f>SUM(F45:F46)-0.00274</f>
        <v>11465.057260000001</v>
      </c>
      <c r="G47" s="205">
        <f>SUM(G45:G46)</f>
        <v>22930.120000000003</v>
      </c>
      <c r="H47" s="205">
        <f>SUM(H45:H46)-0.00274</f>
        <v>11465.057260000001</v>
      </c>
      <c r="I47" s="206">
        <f>SUM(I45:I46)</f>
        <v>45860.240000000005</v>
      </c>
      <c r="K47" s="210"/>
      <c r="L47" s="310"/>
      <c r="M47" s="310"/>
    </row>
    <row r="48" spans="1:17" s="25" customFormat="1" ht="18" customHeight="1" x14ac:dyDescent="0.25">
      <c r="B48" s="210"/>
      <c r="D48" s="334"/>
      <c r="E48" s="204"/>
      <c r="F48" s="335"/>
      <c r="G48" s="335"/>
      <c r="H48" s="335"/>
      <c r="I48" s="336"/>
      <c r="K48" s="210"/>
      <c r="M48" s="310"/>
    </row>
    <row r="49" spans="2:14" s="25" customFormat="1" ht="18" customHeight="1" x14ac:dyDescent="0.25">
      <c r="B49" s="210"/>
      <c r="D49" s="337"/>
      <c r="E49" s="338"/>
      <c r="F49" s="339"/>
      <c r="G49" s="339"/>
      <c r="H49" s="339"/>
      <c r="I49" s="340"/>
      <c r="K49" s="210"/>
      <c r="M49" s="310"/>
    </row>
    <row r="50" spans="2:14" s="25" customFormat="1" ht="18" customHeight="1" x14ac:dyDescent="0.25">
      <c r="B50" s="210"/>
      <c r="D50" s="341" t="s">
        <v>53</v>
      </c>
      <c r="E50" s="347"/>
      <c r="F50" s="376">
        <f>G50/2</f>
        <v>1580.5</v>
      </c>
      <c r="G50" s="376">
        <v>3161</v>
      </c>
      <c r="H50" s="376">
        <f>G50/2</f>
        <v>1580.5</v>
      </c>
      <c r="I50" s="342">
        <f>F50+G50+H50</f>
        <v>6322</v>
      </c>
      <c r="K50" s="210"/>
      <c r="L50" s="310"/>
      <c r="M50" s="310"/>
    </row>
    <row r="51" spans="2:14" s="25" customFormat="1" ht="18" customHeight="1" x14ac:dyDescent="0.25">
      <c r="B51" s="210"/>
      <c r="D51" s="341" t="s">
        <v>85</v>
      </c>
      <c r="E51" s="348"/>
      <c r="F51" s="376">
        <f>G51/2</f>
        <v>2275.1999999999998</v>
      </c>
      <c r="G51" s="376">
        <v>4550.3999999999996</v>
      </c>
      <c r="H51" s="376">
        <f>G51/2</f>
        <v>2275.1999999999998</v>
      </c>
      <c r="I51" s="342">
        <f>F51+G51+H51</f>
        <v>9100.7999999999993</v>
      </c>
      <c r="K51" s="210"/>
      <c r="L51" s="310"/>
      <c r="M51" s="310"/>
    </row>
    <row r="52" spans="2:14" s="25" customFormat="1" ht="18" customHeight="1" x14ac:dyDescent="0.25">
      <c r="B52" s="210"/>
      <c r="D52" s="341" t="s">
        <v>54</v>
      </c>
      <c r="E52" s="348"/>
      <c r="F52" s="376">
        <f>G52/2</f>
        <v>1580.5</v>
      </c>
      <c r="G52" s="376">
        <v>3161</v>
      </c>
      <c r="H52" s="376">
        <f>G52/2</f>
        <v>1580.5</v>
      </c>
      <c r="I52" s="342">
        <f>SUM(F52:H52)</f>
        <v>6322</v>
      </c>
      <c r="K52" s="210"/>
      <c r="L52" s="310"/>
      <c r="M52" s="310"/>
    </row>
    <row r="53" spans="2:14" s="25" customFormat="1" ht="18" customHeight="1" thickBot="1" x14ac:dyDescent="0.3">
      <c r="B53" s="210"/>
      <c r="D53" s="349"/>
      <c r="E53" s="349"/>
      <c r="F53" s="350">
        <f>SUM(F50:F52)</f>
        <v>5436.2</v>
      </c>
      <c r="G53" s="350">
        <f>SUM(G50:G52)</f>
        <v>10872.4</v>
      </c>
      <c r="H53" s="350">
        <f>SUM(H50:H52)</f>
        <v>5436.2</v>
      </c>
      <c r="I53" s="350">
        <f>SUM(I50:I52)</f>
        <v>21744.799999999999</v>
      </c>
      <c r="K53" s="210"/>
      <c r="L53" s="310"/>
      <c r="M53" s="310"/>
    </row>
    <row r="54" spans="2:14" s="25" customFormat="1" ht="18" customHeight="1" thickBot="1" x14ac:dyDescent="0.3">
      <c r="B54" s="210"/>
      <c r="D54" s="114"/>
      <c r="E54" s="46"/>
      <c r="F54" s="324"/>
      <c r="G54" s="324"/>
      <c r="H54" s="324"/>
      <c r="I54" s="325"/>
      <c r="K54" s="210"/>
      <c r="M54" s="317"/>
      <c r="N54" s="310"/>
    </row>
    <row r="55" spans="2:14" s="25" customFormat="1" ht="18" customHeight="1" thickBot="1" x14ac:dyDescent="0.3">
      <c r="B55" s="210"/>
      <c r="D55" s="115" t="s">
        <v>46</v>
      </c>
      <c r="E55" s="46"/>
      <c r="F55" s="328">
        <v>2024</v>
      </c>
      <c r="G55" s="329">
        <v>2025</v>
      </c>
      <c r="H55" s="330">
        <v>2026</v>
      </c>
      <c r="I55" s="326" t="s">
        <v>52</v>
      </c>
      <c r="K55" s="210"/>
    </row>
    <row r="56" spans="2:14" s="25" customFormat="1" ht="18" customHeight="1" x14ac:dyDescent="0.25">
      <c r="B56" s="210"/>
      <c r="D56" s="116" t="s">
        <v>49</v>
      </c>
      <c r="E56" s="46"/>
      <c r="F56" s="159">
        <f>G56/2</f>
        <v>3000</v>
      </c>
      <c r="G56" s="159">
        <v>6000</v>
      </c>
      <c r="H56" s="159">
        <f>G56/2</f>
        <v>3000</v>
      </c>
      <c r="I56" s="152">
        <f>SUM(F56:H56)</f>
        <v>12000</v>
      </c>
      <c r="K56" s="210"/>
    </row>
    <row r="57" spans="2:14" s="25" customFormat="1" ht="18" customHeight="1" x14ac:dyDescent="0.25">
      <c r="B57" s="210"/>
      <c r="D57" s="131" t="s">
        <v>44</v>
      </c>
      <c r="E57" s="46"/>
      <c r="F57" s="318">
        <f>G57/2</f>
        <v>2000</v>
      </c>
      <c r="G57" s="159">
        <v>4000</v>
      </c>
      <c r="H57" s="159">
        <f>G57/2</f>
        <v>2000</v>
      </c>
      <c r="I57" s="352">
        <f>F57+G57+H57</f>
        <v>8000</v>
      </c>
      <c r="K57" s="210"/>
      <c r="M57" s="310"/>
    </row>
    <row r="58" spans="2:14" s="25" customFormat="1" ht="29.25" customHeight="1" thickBot="1" x14ac:dyDescent="0.3">
      <c r="B58" s="210"/>
      <c r="D58" s="309" t="s">
        <v>84</v>
      </c>
      <c r="E58" s="46"/>
      <c r="F58" s="318">
        <f>G58/2</f>
        <v>7545.6</v>
      </c>
      <c r="G58" s="132">
        <v>15091.2</v>
      </c>
      <c r="H58" s="132">
        <f>G58/2</f>
        <v>7545.6</v>
      </c>
      <c r="I58" s="153">
        <f>SUM(F58:H58)</f>
        <v>30182.400000000001</v>
      </c>
      <c r="K58" s="210"/>
      <c r="L58" s="310"/>
    </row>
    <row r="59" spans="2:14" s="25" customFormat="1" ht="18" customHeight="1" thickBot="1" x14ac:dyDescent="0.3">
      <c r="B59" s="210"/>
      <c r="D59" s="207" t="s">
        <v>51</v>
      </c>
      <c r="E59" s="204">
        <f>I59/I61</f>
        <v>0.12588663272060333</v>
      </c>
      <c r="F59" s="208">
        <f>SUM(F56:F58)</f>
        <v>12545.6</v>
      </c>
      <c r="G59" s="205">
        <f>SUM(G56:G58)</f>
        <v>25091.200000000001</v>
      </c>
      <c r="H59" s="205">
        <f>SUM(H56:H58)</f>
        <v>12545.6</v>
      </c>
      <c r="I59" s="206">
        <f>SUM(I56:I58)</f>
        <v>50182.400000000001</v>
      </c>
      <c r="K59" s="210"/>
      <c r="L59" s="310"/>
    </row>
    <row r="60" spans="2:14" s="25" customFormat="1" ht="18" customHeight="1" thickBot="1" x14ac:dyDescent="0.3">
      <c r="B60" s="210"/>
      <c r="D60" s="59"/>
      <c r="E60" s="46"/>
      <c r="F60" s="324"/>
      <c r="G60" s="324"/>
      <c r="H60" s="324"/>
      <c r="I60" s="325"/>
      <c r="K60" s="210"/>
      <c r="N60" s="310"/>
    </row>
    <row r="61" spans="2:14" s="28" customFormat="1" ht="40.5" customHeight="1" thickBot="1" x14ac:dyDescent="0.3">
      <c r="B61" s="210"/>
      <c r="D61" s="64" t="s">
        <v>35</v>
      </c>
      <c r="E61" s="46"/>
      <c r="F61" s="119">
        <f>F43+F47+F53+F59</f>
        <v>99657.918726549848</v>
      </c>
      <c r="G61" s="119">
        <f>G43+G47+G53+G59</f>
        <v>199315.84293309969</v>
      </c>
      <c r="H61" s="331">
        <f>H43+H47+H53+H59</f>
        <v>99657.918726549848</v>
      </c>
      <c r="I61" s="120">
        <f>I59+I53+I47+I43</f>
        <v>398631.68086619937</v>
      </c>
      <c r="K61" s="210"/>
      <c r="L61" s="351"/>
      <c r="N61" s="351"/>
    </row>
    <row r="62" spans="2:14" x14ac:dyDescent="0.25">
      <c r="B62" s="210"/>
      <c r="F62" s="327"/>
      <c r="G62" s="327"/>
      <c r="H62" s="327"/>
      <c r="I62" s="166"/>
      <c r="K62" s="210"/>
      <c r="N62" s="9"/>
    </row>
    <row r="63" spans="2:14" x14ac:dyDescent="0.25">
      <c r="B63" s="210"/>
      <c r="F63" s="96"/>
      <c r="G63" s="166"/>
      <c r="H63" s="166"/>
      <c r="I63" s="166"/>
      <c r="K63" s="210"/>
    </row>
    <row r="64" spans="2:14" s="60" customFormat="1" x14ac:dyDescent="0.25">
      <c r="B64" s="210"/>
      <c r="C64" s="211"/>
      <c r="D64" s="211"/>
      <c r="E64" s="211"/>
      <c r="F64" s="211"/>
      <c r="G64" s="211"/>
      <c r="H64" s="211"/>
      <c r="I64" s="211"/>
      <c r="J64" s="211"/>
      <c r="K64" s="210"/>
    </row>
    <row r="65" spans="6:9" x14ac:dyDescent="0.25">
      <c r="G65" s="96"/>
    </row>
    <row r="66" spans="6:9" x14ac:dyDescent="0.25">
      <c r="H66" s="396"/>
    </row>
    <row r="67" spans="6:9" x14ac:dyDescent="0.25">
      <c r="F67" s="96"/>
      <c r="G67" s="96"/>
      <c r="H67" s="96"/>
    </row>
    <row r="68" spans="6:9" x14ac:dyDescent="0.25">
      <c r="G68" s="96"/>
      <c r="H68" s="96"/>
      <c r="I68" s="96"/>
    </row>
    <row r="69" spans="6:9" x14ac:dyDescent="0.25">
      <c r="G69" s="96"/>
      <c r="H69" s="96"/>
    </row>
    <row r="71" spans="6:9" x14ac:dyDescent="0.25">
      <c r="F71" s="397"/>
    </row>
    <row r="73" spans="6:9" x14ac:dyDescent="0.25">
      <c r="G73" s="397"/>
    </row>
  </sheetData>
  <mergeCells count="3">
    <mergeCell ref="A5:I5"/>
    <mergeCell ref="D7:G7"/>
    <mergeCell ref="A1:K1"/>
  </mergeCells>
  <pageMargins left="0.70866141732283472" right="0.70866141732283472" top="0.74803149606299213" bottom="0.74803149606299213" header="0.31496062992125984" footer="0.31496062992125984"/>
  <pageSetup paperSize="9" scale="49" orientation="landscape" r:id="rId1"/>
  <headerFooter>
    <oddFooter>&amp;L&amp;F&amp;R&amp;A</oddFooter>
  </headerFooter>
  <customProperties>
    <customPr name="EpmWorksheetKeyString_GUID" r:id="rId2"/>
  </customProperties>
  <ignoredErrors>
    <ignoredError sqref="G47:H47 I57 G32" formula="1"/>
    <ignoredError sqref="F43:G43 F59:G59" formulaRange="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R57"/>
  <sheetViews>
    <sheetView topLeftCell="E31" zoomScale="160" zoomScaleNormal="160" workbookViewId="0">
      <selection activeCell="G49" sqref="G49"/>
    </sheetView>
  </sheetViews>
  <sheetFormatPr defaultColWidth="8.6640625" defaultRowHeight="13.2" x14ac:dyDescent="0.25"/>
  <cols>
    <col min="1" max="1" width="11.6640625" bestFit="1" customWidth="1"/>
    <col min="2" max="2" width="3" bestFit="1" customWidth="1"/>
    <col min="3" max="3" width="31.33203125" bestFit="1" customWidth="1"/>
    <col min="4" max="4" width="9" bestFit="1" customWidth="1"/>
    <col min="5" max="5" width="17" bestFit="1" customWidth="1"/>
    <col min="6" max="6" width="16.109375" bestFit="1" customWidth="1"/>
    <col min="7" max="7" width="21.88671875" bestFit="1" customWidth="1"/>
    <col min="8" max="8" width="15.33203125" style="6" bestFit="1" customWidth="1"/>
    <col min="9" max="9" width="15.33203125" style="6" customWidth="1"/>
    <col min="10" max="10" width="13.5546875" customWidth="1"/>
    <col min="11" max="11" width="13" customWidth="1"/>
    <col min="12" max="12" width="11.6640625" bestFit="1" customWidth="1"/>
    <col min="13" max="13" width="15.5546875" style="4" bestFit="1" customWidth="1"/>
    <col min="14" max="14" width="24.33203125" customWidth="1"/>
    <col min="15" max="15" width="14" customWidth="1"/>
    <col min="16" max="16" width="11.44140625" customWidth="1"/>
    <col min="18" max="18" width="13.44140625" bestFit="1" customWidth="1"/>
  </cols>
  <sheetData>
    <row r="1" spans="1:18" s="3" customFormat="1" ht="17.399999999999999" x14ac:dyDescent="0.3">
      <c r="A1" s="1" t="s">
        <v>26</v>
      </c>
      <c r="B1" s="2"/>
      <c r="C1" s="2"/>
      <c r="E1" s="7"/>
    </row>
    <row r="2" spans="1:18" s="3" customFormat="1" ht="54.75" customHeight="1" x14ac:dyDescent="0.3">
      <c r="A2" s="427" t="s">
        <v>45</v>
      </c>
      <c r="B2" s="427"/>
      <c r="C2" s="427"/>
      <c r="D2" s="427"/>
      <c r="E2" s="427"/>
      <c r="F2" s="427"/>
      <c r="G2" s="427"/>
    </row>
    <row r="3" spans="1:18" s="3" customFormat="1" ht="38.25" customHeight="1" x14ac:dyDescent="0.3">
      <c r="A3" s="55"/>
      <c r="B3" s="55"/>
      <c r="C3" s="55"/>
      <c r="D3" s="55"/>
      <c r="E3" s="55"/>
      <c r="F3" s="55"/>
      <c r="G3" s="55"/>
    </row>
    <row r="4" spans="1:18" ht="13.8" thickBot="1" x14ac:dyDescent="0.3"/>
    <row r="5" spans="1:18" ht="13.8" thickBot="1" x14ac:dyDescent="0.3">
      <c r="H5" s="169">
        <v>89485.54</v>
      </c>
    </row>
    <row r="6" spans="1:18" x14ac:dyDescent="0.25">
      <c r="A6" s="424" t="s">
        <v>1</v>
      </c>
      <c r="B6" s="424"/>
      <c r="C6" s="424"/>
      <c r="D6" s="424"/>
      <c r="E6" s="424"/>
      <c r="F6" s="424"/>
      <c r="G6" s="424"/>
      <c r="H6" s="424"/>
      <c r="I6" s="424"/>
      <c r="J6" s="424"/>
      <c r="K6" s="424"/>
      <c r="L6" s="424"/>
      <c r="M6" s="424"/>
    </row>
    <row r="7" spans="1:18" x14ac:dyDescent="0.25">
      <c r="D7" s="91" t="s">
        <v>30</v>
      </c>
      <c r="E7" s="89" t="s">
        <v>61</v>
      </c>
      <c r="K7" s="91" t="s">
        <v>31</v>
      </c>
      <c r="L7" s="89">
        <v>46842</v>
      </c>
    </row>
    <row r="8" spans="1:18" x14ac:dyDescent="0.25">
      <c r="A8" s="10"/>
      <c r="B8" s="11"/>
      <c r="G8" s="25" t="s">
        <v>9</v>
      </c>
      <c r="J8" s="35" t="s">
        <v>11</v>
      </c>
      <c r="K8" s="35" t="s">
        <v>11</v>
      </c>
      <c r="L8" s="35" t="s">
        <v>11</v>
      </c>
      <c r="M8" s="35" t="s">
        <v>23</v>
      </c>
    </row>
    <row r="9" spans="1:18" s="26" customFormat="1" ht="13.8" thickBot="1" x14ac:dyDescent="0.3">
      <c r="A9" s="43"/>
      <c r="B9" s="34"/>
      <c r="C9" s="34"/>
      <c r="D9" s="34" t="s">
        <v>10</v>
      </c>
      <c r="E9" s="58">
        <v>6</v>
      </c>
      <c r="F9" s="58">
        <v>12</v>
      </c>
      <c r="G9" s="58">
        <v>6</v>
      </c>
      <c r="H9" s="42"/>
      <c r="I9" s="42"/>
      <c r="J9" s="58">
        <v>6</v>
      </c>
      <c r="K9" s="58">
        <v>12</v>
      </c>
      <c r="L9" s="58">
        <v>6</v>
      </c>
      <c r="M9" s="48" t="s">
        <v>11</v>
      </c>
      <c r="O9"/>
      <c r="P9"/>
      <c r="Q9"/>
      <c r="R9"/>
    </row>
    <row r="10" spans="1:18" ht="13.8" thickBot="1" x14ac:dyDescent="0.3">
      <c r="A10" s="10"/>
      <c r="B10" s="11"/>
      <c r="C10" s="12"/>
      <c r="D10" s="13"/>
      <c r="E10" s="13">
        <v>2024</v>
      </c>
      <c r="F10" s="13">
        <v>2025</v>
      </c>
      <c r="G10" s="13">
        <v>2026</v>
      </c>
      <c r="H10" s="36" t="s">
        <v>2</v>
      </c>
      <c r="I10" s="36"/>
      <c r="J10" s="13">
        <v>2026</v>
      </c>
      <c r="K10" s="13">
        <v>2027</v>
      </c>
      <c r="L10" s="13">
        <v>2028</v>
      </c>
      <c r="M10" s="13" t="s">
        <v>25</v>
      </c>
    </row>
    <row r="11" spans="1:18" ht="13.8" thickBot="1" x14ac:dyDescent="0.3">
      <c r="A11" s="10"/>
      <c r="B11" s="11"/>
      <c r="C11" s="14" t="s">
        <v>3</v>
      </c>
      <c r="D11" s="14"/>
      <c r="E11" s="14"/>
      <c r="F11" s="14"/>
      <c r="G11" s="14"/>
      <c r="H11" s="37"/>
      <c r="I11" s="37"/>
      <c r="J11" s="14"/>
      <c r="K11" s="14"/>
      <c r="L11" s="14"/>
      <c r="M11" s="14"/>
    </row>
    <row r="12" spans="1:18" s="26" customFormat="1" ht="21" thickBot="1" x14ac:dyDescent="0.3">
      <c r="A12" s="10"/>
      <c r="B12" s="34"/>
      <c r="C12" s="15" t="s">
        <v>29</v>
      </c>
      <c r="D12" s="112"/>
      <c r="E12" s="169" t="e">
        <f>F12/12*E9</f>
        <v>#REF!</v>
      </c>
      <c r="F12" s="69" t="e">
        <f>#REF!</f>
        <v>#REF!</v>
      </c>
      <c r="G12" s="70" t="e">
        <f>F12/12*G9-0.005</f>
        <v>#REF!</v>
      </c>
      <c r="H12" s="179" t="e">
        <f>E12+F12+G12</f>
        <v>#REF!</v>
      </c>
      <c r="I12" s="134"/>
      <c r="J12" s="68" t="e">
        <f>E12+0.001</f>
        <v>#REF!</v>
      </c>
      <c r="K12" s="69" t="e">
        <f>F12</f>
        <v>#REF!</v>
      </c>
      <c r="L12" s="70" t="e">
        <f>G12</f>
        <v>#REF!</v>
      </c>
      <c r="M12" s="67" t="e">
        <f>SUM(J12:L12)+0.001</f>
        <v>#REF!</v>
      </c>
      <c r="O12"/>
      <c r="P12"/>
      <c r="Q12"/>
      <c r="R12"/>
    </row>
    <row r="13" spans="1:18" s="26" customFormat="1" ht="15" thickBot="1" x14ac:dyDescent="0.3">
      <c r="A13" s="43"/>
      <c r="B13" s="34"/>
      <c r="C13" s="17" t="s">
        <v>4</v>
      </c>
      <c r="D13" s="49"/>
      <c r="E13" s="108" t="e">
        <f>E12</f>
        <v>#REF!</v>
      </c>
      <c r="F13" s="50" t="e">
        <f>F12</f>
        <v>#REF!</v>
      </c>
      <c r="G13" s="50" t="e">
        <f>G12</f>
        <v>#REF!</v>
      </c>
      <c r="H13" s="74" t="e">
        <f>E13+F13+G13</f>
        <v>#REF!</v>
      </c>
      <c r="I13" s="135"/>
      <c r="J13" s="50" t="e">
        <f>SUM(J12)</f>
        <v>#REF!</v>
      </c>
      <c r="K13" s="69" t="e">
        <f>F13</f>
        <v>#REF!</v>
      </c>
      <c r="L13" s="50" t="e">
        <f>G13</f>
        <v>#REF!</v>
      </c>
      <c r="M13" s="74" t="e">
        <f>SUM(J13:L13)</f>
        <v>#REF!</v>
      </c>
      <c r="O13"/>
      <c r="P13"/>
      <c r="Q13"/>
      <c r="R13"/>
    </row>
    <row r="14" spans="1:18" s="26" customFormat="1" ht="14.4" hidden="1" x14ac:dyDescent="0.25">
      <c r="A14" s="43"/>
      <c r="B14" s="34"/>
      <c r="C14" s="49"/>
      <c r="D14" s="49"/>
      <c r="E14" s="123"/>
      <c r="F14" s="49"/>
      <c r="G14" s="49"/>
      <c r="H14" s="51"/>
      <c r="I14" s="51"/>
      <c r="J14" s="49"/>
      <c r="K14" s="49"/>
      <c r="L14" s="49"/>
      <c r="M14" s="51"/>
      <c r="O14"/>
      <c r="P14"/>
      <c r="Q14"/>
      <c r="R14"/>
    </row>
    <row r="15" spans="1:18" s="26" customFormat="1" ht="14.4" x14ac:dyDescent="0.25">
      <c r="A15" s="43"/>
      <c r="B15" s="34"/>
      <c r="C15" s="49"/>
      <c r="D15" s="49"/>
      <c r="E15" s="123"/>
      <c r="F15" s="49"/>
      <c r="G15" s="49"/>
      <c r="H15" s="51"/>
      <c r="I15" s="51"/>
      <c r="J15" s="49"/>
      <c r="K15" s="49"/>
      <c r="L15" s="49"/>
      <c r="M15" s="51"/>
      <c r="O15"/>
      <c r="P15"/>
      <c r="Q15"/>
      <c r="R15"/>
    </row>
    <row r="16" spans="1:18" s="26" customFormat="1" ht="13.8" thickBot="1" x14ac:dyDescent="0.3">
      <c r="A16" s="43"/>
      <c r="B16" s="34"/>
      <c r="C16" s="107" t="s">
        <v>48</v>
      </c>
      <c r="D16" s="14"/>
      <c r="E16" s="124"/>
      <c r="F16" s="107"/>
      <c r="G16" s="107"/>
      <c r="H16" s="130"/>
      <c r="I16" s="130"/>
      <c r="J16" s="107"/>
      <c r="K16" s="107"/>
      <c r="L16" s="107"/>
      <c r="M16" s="107"/>
      <c r="O16"/>
      <c r="P16"/>
      <c r="Q16"/>
      <c r="R16"/>
    </row>
    <row r="17" spans="1:18" s="26" customFormat="1" ht="17.399999999999999" thickBot="1" x14ac:dyDescent="0.3">
      <c r="A17" s="43"/>
      <c r="B17" s="34"/>
      <c r="C17" s="171" t="s">
        <v>62</v>
      </c>
      <c r="D17" s="112"/>
      <c r="E17" s="109" t="e">
        <f>F17/12*E9</f>
        <v>#REF!</v>
      </c>
      <c r="F17" s="104" t="e">
        <f>#REF!</f>
        <v>#REF!</v>
      </c>
      <c r="G17" s="128" t="e">
        <f>F17/12*G9</f>
        <v>#REF!</v>
      </c>
      <c r="H17" s="172" t="e">
        <f>SUM(E17:G17)</f>
        <v>#REF!</v>
      </c>
      <c r="I17" s="136"/>
      <c r="J17" s="109" t="e">
        <f>F17/12*J9</f>
        <v>#REF!</v>
      </c>
      <c r="K17" s="104" t="e">
        <f>F17</f>
        <v>#REF!</v>
      </c>
      <c r="L17" s="105" t="e">
        <f>K17/12*L9</f>
        <v>#REF!</v>
      </c>
      <c r="M17" s="106" t="e">
        <f>SUM(J17:L17)+0.001</f>
        <v>#REF!</v>
      </c>
      <c r="O17"/>
      <c r="P17"/>
      <c r="Q17"/>
      <c r="R17"/>
    </row>
    <row r="18" spans="1:18" s="26" customFormat="1" hidden="1" x14ac:dyDescent="0.25">
      <c r="A18" s="43"/>
      <c r="B18" s="34"/>
      <c r="C18" s="14" t="s">
        <v>5</v>
      </c>
      <c r="D18" s="18"/>
      <c r="E18" s="125"/>
      <c r="F18" s="18"/>
      <c r="G18" s="18"/>
      <c r="H18" s="173"/>
      <c r="I18" s="38"/>
      <c r="J18" s="19"/>
      <c r="K18" s="18"/>
      <c r="L18" s="18"/>
      <c r="M18" s="38"/>
      <c r="O18"/>
      <c r="P18"/>
      <c r="Q18"/>
      <c r="R18"/>
    </row>
    <row r="19" spans="1:18" s="26" customFormat="1" ht="13.8" hidden="1" thickBot="1" x14ac:dyDescent="0.3">
      <c r="A19" s="33" t="e">
        <f>ROUND(#REF!,4)</f>
        <v>#REF!</v>
      </c>
      <c r="B19" s="34" t="e">
        <f>#REF!</f>
        <v>#REF!</v>
      </c>
      <c r="C19" s="15"/>
      <c r="D19" s="112"/>
      <c r="E19" s="16"/>
      <c r="F19" s="16"/>
      <c r="G19" s="16"/>
      <c r="H19" s="174">
        <f>SUM(E19:G19)</f>
        <v>0</v>
      </c>
      <c r="I19" s="29"/>
      <c r="J19" s="16"/>
      <c r="K19" s="16"/>
      <c r="L19" s="16"/>
      <c r="M19" s="29">
        <f>SUM(J19:L19)</f>
        <v>0</v>
      </c>
      <c r="O19"/>
      <c r="P19"/>
      <c r="Q19"/>
      <c r="R19"/>
    </row>
    <row r="20" spans="1:18" s="26" customFormat="1" ht="13.8" hidden="1" thickBot="1" x14ac:dyDescent="0.3">
      <c r="A20" s="33" t="e">
        <f>ROUND(#REF!,4)</f>
        <v>#REF!</v>
      </c>
      <c r="B20" s="34" t="e">
        <f>#REF!</f>
        <v>#REF!</v>
      </c>
      <c r="C20" s="32"/>
      <c r="D20" s="112"/>
      <c r="E20" s="31"/>
      <c r="F20" s="31"/>
      <c r="G20" s="31"/>
      <c r="H20" s="175">
        <f>SUM(E20:G20)</f>
        <v>0</v>
      </c>
      <c r="I20" s="39"/>
      <c r="J20" s="31"/>
      <c r="K20" s="31"/>
      <c r="L20" s="31"/>
      <c r="M20" s="39">
        <f>SUM(J20:L20)</f>
        <v>0</v>
      </c>
      <c r="O20"/>
      <c r="P20"/>
      <c r="Q20"/>
      <c r="R20"/>
    </row>
    <row r="21" spans="1:18" s="26" customFormat="1" ht="14.4" hidden="1" x14ac:dyDescent="0.25">
      <c r="A21" s="43"/>
      <c r="B21" s="34"/>
      <c r="C21" s="17" t="s">
        <v>6</v>
      </c>
      <c r="D21" s="20"/>
      <c r="E21" s="110"/>
      <c r="F21" s="100"/>
      <c r="G21" s="129"/>
      <c r="H21" s="176">
        <f>SUM(H19:H20)</f>
        <v>0</v>
      </c>
      <c r="I21" s="137"/>
      <c r="J21" s="110"/>
      <c r="K21" s="100"/>
      <c r="L21" s="100"/>
      <c r="M21" s="101">
        <f>SUM(M19:M20)</f>
        <v>0</v>
      </c>
      <c r="N21" s="52"/>
      <c r="O21"/>
      <c r="P21"/>
      <c r="Q21"/>
      <c r="R21"/>
    </row>
    <row r="22" spans="1:18" s="26" customFormat="1" ht="14.4" x14ac:dyDescent="0.25">
      <c r="A22" s="43"/>
      <c r="B22" s="34"/>
      <c r="C22" s="113" t="s">
        <v>49</v>
      </c>
      <c r="D22" s="20"/>
      <c r="E22" s="102" t="e">
        <f>F22/12*E9</f>
        <v>#REF!</v>
      </c>
      <c r="F22" s="102" t="e">
        <f>#REF!</f>
        <v>#REF!</v>
      </c>
      <c r="G22" s="102" t="e">
        <f>F22/12*G9</f>
        <v>#REF!</v>
      </c>
      <c r="H22" s="177" t="e">
        <f>SUM(E22:G22)</f>
        <v>#REF!</v>
      </c>
      <c r="I22" s="138"/>
      <c r="J22" s="111" t="e">
        <f>K22/12*J9</f>
        <v>#REF!</v>
      </c>
      <c r="K22" s="102" t="e">
        <f>F22</f>
        <v>#REF!</v>
      </c>
      <c r="L22" s="102" t="e">
        <f>K22/12*L9</f>
        <v>#REF!</v>
      </c>
      <c r="M22" s="103" t="e">
        <f>SUM(J22:L22)</f>
        <v>#REF!</v>
      </c>
      <c r="N22" s="52"/>
      <c r="O22"/>
      <c r="P22"/>
      <c r="Q22"/>
      <c r="R22"/>
    </row>
    <row r="23" spans="1:18" s="26" customFormat="1" ht="15" thickBot="1" x14ac:dyDescent="0.3">
      <c r="A23" s="43"/>
      <c r="B23" s="34"/>
      <c r="C23" s="113" t="s">
        <v>55</v>
      </c>
      <c r="D23" s="20"/>
      <c r="E23" s="102" t="e">
        <f>F23/12*E9</f>
        <v>#REF!</v>
      </c>
      <c r="F23" s="102" t="e">
        <f>#REF!</f>
        <v>#REF!</v>
      </c>
      <c r="G23" s="102" t="e">
        <f>F23/12*G9</f>
        <v>#REF!</v>
      </c>
      <c r="H23" s="178" t="e">
        <f>SUM(E23:G23)</f>
        <v>#REF!</v>
      </c>
      <c r="I23" s="139"/>
      <c r="J23" s="111" t="e">
        <f>K23/12*J9</f>
        <v>#REF!</v>
      </c>
      <c r="K23" s="102" t="e">
        <f>F23</f>
        <v>#REF!</v>
      </c>
      <c r="L23" s="102" t="e">
        <f>K23/12*6</f>
        <v>#REF!</v>
      </c>
      <c r="M23" s="103" t="e">
        <f>J23+K23+L23</f>
        <v>#REF!</v>
      </c>
      <c r="N23" s="52"/>
      <c r="O23"/>
      <c r="P23"/>
      <c r="Q23"/>
      <c r="R23"/>
    </row>
    <row r="24" spans="1:18" s="26" customFormat="1" ht="14.4" x14ac:dyDescent="0.25">
      <c r="A24" s="43"/>
      <c r="B24" s="34"/>
      <c r="C24" s="17" t="s">
        <v>56</v>
      </c>
      <c r="D24" s="20"/>
      <c r="E24" s="24" t="e">
        <f>SUM(E17:E23)</f>
        <v>#REF!</v>
      </c>
      <c r="F24" s="24" t="e">
        <f>SUM(F17:F23)</f>
        <v>#REF!</v>
      </c>
      <c r="G24" s="24" t="e">
        <f>SUM(G17:G23)</f>
        <v>#REF!</v>
      </c>
      <c r="H24" s="41" t="e">
        <f>SUM(H17:H23)</f>
        <v>#REF!</v>
      </c>
      <c r="I24" s="41"/>
      <c r="J24" s="24" t="e">
        <f>SUM(J17:J23)</f>
        <v>#REF!</v>
      </c>
      <c r="K24" s="24" t="e">
        <f t="shared" ref="K24:M24" si="0">SUM(K17:K23)</f>
        <v>#REF!</v>
      </c>
      <c r="L24" s="24" t="e">
        <f t="shared" si="0"/>
        <v>#REF!</v>
      </c>
      <c r="M24" s="41" t="e">
        <f t="shared" si="0"/>
        <v>#REF!</v>
      </c>
      <c r="N24" s="52"/>
      <c r="O24"/>
      <c r="P24"/>
      <c r="Q24"/>
      <c r="R24"/>
    </row>
    <row r="25" spans="1:18" s="26" customFormat="1" ht="15" thickBot="1" x14ac:dyDescent="0.3">
      <c r="A25" s="43"/>
      <c r="B25" s="34"/>
      <c r="C25" s="20"/>
      <c r="D25" s="20"/>
      <c r="E25" s="20"/>
      <c r="F25" s="20"/>
      <c r="G25" s="20"/>
      <c r="H25" s="122"/>
      <c r="I25" s="122"/>
      <c r="J25" s="20"/>
      <c r="K25" s="20"/>
      <c r="L25" s="20"/>
      <c r="M25" s="40"/>
      <c r="O25"/>
      <c r="P25"/>
      <c r="Q25"/>
      <c r="R25"/>
    </row>
    <row r="26" spans="1:18" s="26" customFormat="1" ht="21.75" customHeight="1" thickBot="1" x14ac:dyDescent="0.3">
      <c r="A26" s="43"/>
      <c r="B26" s="34"/>
      <c r="C26" s="65" t="s">
        <v>7</v>
      </c>
      <c r="D26" s="20"/>
      <c r="E26" s="21" t="e">
        <f>E13+E24</f>
        <v>#REF!</v>
      </c>
      <c r="F26" s="21" t="e">
        <f>F13+F24</f>
        <v>#REF!</v>
      </c>
      <c r="G26" s="21" t="e">
        <f>G13+G24</f>
        <v>#REF!</v>
      </c>
      <c r="H26" s="180" t="e">
        <f>SUM(E26:G26)</f>
        <v>#REF!</v>
      </c>
      <c r="I26" s="140"/>
      <c r="J26" s="21" t="e">
        <f>J13+J24</f>
        <v>#REF!</v>
      </c>
      <c r="K26" s="21" t="e">
        <f>F26</f>
        <v>#REF!</v>
      </c>
      <c r="L26" s="21" t="e">
        <f>L13+L24</f>
        <v>#REF!</v>
      </c>
      <c r="M26" s="71" t="e">
        <f>M13+M24</f>
        <v>#REF!</v>
      </c>
      <c r="O26"/>
      <c r="P26"/>
      <c r="Q26"/>
      <c r="R26"/>
    </row>
    <row r="27" spans="1:18" s="26" customFormat="1" ht="22.5" customHeight="1" thickBot="1" x14ac:dyDescent="0.3">
      <c r="A27" s="43"/>
      <c r="B27" s="34"/>
      <c r="C27" s="22" t="s">
        <v>0</v>
      </c>
      <c r="D27" s="23">
        <v>0.1</v>
      </c>
      <c r="E27" s="24" t="e">
        <f>E26*10%-0.004</f>
        <v>#REF!</v>
      </c>
      <c r="F27" s="24">
        <v>20003.71</v>
      </c>
      <c r="G27" s="24" t="e">
        <f>G26*10%</f>
        <v>#REF!</v>
      </c>
      <c r="H27" s="181" t="e">
        <f>SUM(E27:G27)-0.003</f>
        <v>#REF!</v>
      </c>
      <c r="I27" s="41"/>
      <c r="J27" s="24" t="e">
        <f>ROUND(J26*D27,2)</f>
        <v>#REF!</v>
      </c>
      <c r="K27" s="24" t="e">
        <f>ROUND(K26*D27,2)</f>
        <v>#REF!</v>
      </c>
      <c r="L27" s="24" t="e">
        <f>ROUND(L26*D27,2)</f>
        <v>#REF!</v>
      </c>
      <c r="M27" s="41" t="e">
        <f>SUM(J27:L27)</f>
        <v>#REF!</v>
      </c>
      <c r="O27"/>
      <c r="P27"/>
    </row>
    <row r="28" spans="1:18" s="26" customFormat="1" ht="22.5" customHeight="1" thickBot="1" x14ac:dyDescent="0.3">
      <c r="A28" s="43"/>
      <c r="B28" s="34"/>
      <c r="C28" s="66" t="s">
        <v>8</v>
      </c>
      <c r="E28" s="53" t="e">
        <f t="shared" ref="E28:L28" si="1">SUM(E26:E27)</f>
        <v>#REF!</v>
      </c>
      <c r="F28" s="53" t="e">
        <f t="shared" si="1"/>
        <v>#REF!</v>
      </c>
      <c r="G28" s="53" t="e">
        <f t="shared" si="1"/>
        <v>#REF!</v>
      </c>
      <c r="H28" s="54" t="e">
        <f t="shared" si="1"/>
        <v>#REF!</v>
      </c>
      <c r="I28" s="54"/>
      <c r="J28" s="53" t="e">
        <f t="shared" si="1"/>
        <v>#REF!</v>
      </c>
      <c r="K28" s="53" t="e">
        <f t="shared" si="1"/>
        <v>#REF!</v>
      </c>
      <c r="L28" s="53" t="e">
        <f t="shared" si="1"/>
        <v>#REF!</v>
      </c>
      <c r="M28" s="72" t="e">
        <f>SUM(J28:L28)</f>
        <v>#REF!</v>
      </c>
      <c r="O28"/>
      <c r="P28"/>
      <c r="R28" s="73"/>
    </row>
    <row r="29" spans="1:18" x14ac:dyDescent="0.25">
      <c r="A29" s="10"/>
      <c r="B29" s="11"/>
    </row>
    <row r="30" spans="1:18" ht="13.8" thickBot="1" x14ac:dyDescent="0.3">
      <c r="C30" s="25" t="s">
        <v>36</v>
      </c>
      <c r="K30" s="90" t="s">
        <v>43</v>
      </c>
    </row>
    <row r="31" spans="1:18" s="46" customFormat="1" ht="25.8" thickBot="1" x14ac:dyDescent="0.3">
      <c r="E31" s="92">
        <v>2024</v>
      </c>
      <c r="F31" s="93">
        <v>2025</v>
      </c>
      <c r="G31" s="94">
        <v>2026</v>
      </c>
      <c r="H31" s="95" t="s">
        <v>24</v>
      </c>
      <c r="I31" s="141"/>
      <c r="J31" s="154">
        <v>2024</v>
      </c>
      <c r="K31" s="154">
        <v>2025</v>
      </c>
      <c r="L31" s="154">
        <v>2026</v>
      </c>
      <c r="M31" s="146" t="s">
        <v>58</v>
      </c>
      <c r="N31" s="161" t="s">
        <v>59</v>
      </c>
    </row>
    <row r="32" spans="1:18" s="25" customFormat="1" ht="18" customHeight="1" thickBot="1" x14ac:dyDescent="0.25">
      <c r="C32" s="61" t="s">
        <v>32</v>
      </c>
      <c r="D32" s="46"/>
      <c r="E32" s="182">
        <f>F32/12*6-0.005</f>
        <v>50546.526466549847</v>
      </c>
      <c r="F32" s="184">
        <f>'2.- Periodif x mesos (juliol)'!$G$41</f>
        <v>101093.06293309969</v>
      </c>
      <c r="G32" s="185">
        <f>F32/12*G9</f>
        <v>50546.531466549844</v>
      </c>
      <c r="H32" s="182">
        <f>SUM(E32:G32)</f>
        <v>202186.12086619937</v>
      </c>
      <c r="I32" s="144"/>
      <c r="J32" s="156">
        <f t="shared" ref="J32:L33" si="2">E32</f>
        <v>50546.526466549847</v>
      </c>
      <c r="K32" s="156">
        <f t="shared" si="2"/>
        <v>101093.06293309969</v>
      </c>
      <c r="L32" s="156">
        <f t="shared" si="2"/>
        <v>50546.531466549844</v>
      </c>
      <c r="M32" s="182">
        <f t="shared" ref="M32:M43" si="3">H32</f>
        <v>202186.12086619937</v>
      </c>
      <c r="N32" s="162">
        <f t="shared" ref="N32:N37" si="4">H32+M32</f>
        <v>404372.24173239875</v>
      </c>
    </row>
    <row r="33" spans="3:14" s="25" customFormat="1" ht="18" customHeight="1" thickBot="1" x14ac:dyDescent="0.25">
      <c r="C33" s="62" t="s">
        <v>13</v>
      </c>
      <c r="D33" s="46"/>
      <c r="E33" s="183">
        <f>F33/12*E9-0.01</f>
        <v>19664.52</v>
      </c>
      <c r="F33" s="118">
        <f>'2.- Periodif x mesos (juliol)'!$G$42</f>
        <v>39329.06</v>
      </c>
      <c r="G33" s="186">
        <f>F33/12*G9-0.001</f>
        <v>19664.528999999999</v>
      </c>
      <c r="H33" s="183">
        <f>SUM(E33:G33)</f>
        <v>78658.108999999997</v>
      </c>
      <c r="I33" s="144"/>
      <c r="J33" s="156">
        <f t="shared" si="2"/>
        <v>19664.52</v>
      </c>
      <c r="K33" s="156">
        <f t="shared" si="2"/>
        <v>39329.06</v>
      </c>
      <c r="L33" s="156">
        <f t="shared" si="2"/>
        <v>19664.528999999999</v>
      </c>
      <c r="M33" s="183">
        <f t="shared" si="3"/>
        <v>78658.108999999997</v>
      </c>
      <c r="N33" s="162">
        <f t="shared" si="4"/>
        <v>157316.21799999999</v>
      </c>
    </row>
    <row r="34" spans="3:14" s="25" customFormat="1" ht="18" customHeight="1" thickBot="1" x14ac:dyDescent="0.25">
      <c r="C34" s="63" t="s">
        <v>14</v>
      </c>
      <c r="D34" s="46"/>
      <c r="E34" s="119">
        <f>'2.- Periodif x mesos (juliol)'!$F$43</f>
        <v>70211.061466549843</v>
      </c>
      <c r="F34" s="119">
        <f t="shared" ref="F34" si="5">SUM(F32:F33)</f>
        <v>140422.12293309969</v>
      </c>
      <c r="G34" s="119">
        <f>'2.- Periodif x mesos (juliol)'!$H$43</f>
        <v>70211.061466549843</v>
      </c>
      <c r="H34" s="187">
        <f>'2.- Periodif x mesos (juliol)'!$I$43</f>
        <v>280844.24086619937</v>
      </c>
      <c r="I34" s="168"/>
      <c r="J34" s="155">
        <f t="shared" ref="J34:J43" si="6">E34</f>
        <v>70211.061466549843</v>
      </c>
      <c r="K34" s="155">
        <f t="shared" ref="K34:K43" si="7">F34</f>
        <v>140422.12293309969</v>
      </c>
      <c r="L34" s="155">
        <f t="shared" ref="L34:L43" si="8">G34</f>
        <v>70211.061466549843</v>
      </c>
      <c r="M34" s="187">
        <f t="shared" si="3"/>
        <v>280844.24086619937</v>
      </c>
      <c r="N34" s="163">
        <f t="shared" si="4"/>
        <v>561688.48173239874</v>
      </c>
    </row>
    <row r="35" spans="3:14" s="25" customFormat="1" ht="18" customHeight="1" thickBot="1" x14ac:dyDescent="0.25">
      <c r="C35" s="61" t="s">
        <v>33</v>
      </c>
      <c r="D35" s="46"/>
      <c r="E35" s="182" t="e">
        <f>F35/12*E9</f>
        <v>#REF!</v>
      </c>
      <c r="F35" s="184" t="e">
        <f>#REF!</f>
        <v>#REF!</v>
      </c>
      <c r="G35" s="184" t="e">
        <f>F35*$G$9/$F$9</f>
        <v>#REF!</v>
      </c>
      <c r="H35" s="184" t="e">
        <f>SUM(E35:G35)+0.001</f>
        <v>#REF!</v>
      </c>
      <c r="I35" s="144"/>
      <c r="J35" s="156" t="e">
        <f>K35/12*J9</f>
        <v>#REF!</v>
      </c>
      <c r="K35" s="156" t="e">
        <f t="shared" si="7"/>
        <v>#REF!</v>
      </c>
      <c r="L35" s="156" t="e">
        <f t="shared" si="8"/>
        <v>#REF!</v>
      </c>
      <c r="M35" s="184" t="e">
        <f t="shared" si="3"/>
        <v>#REF!</v>
      </c>
      <c r="N35" s="159" t="e">
        <f t="shared" si="4"/>
        <v>#REF!</v>
      </c>
    </row>
    <row r="36" spans="3:14" s="25" customFormat="1" ht="18" customHeight="1" thickBot="1" x14ac:dyDescent="0.25">
      <c r="C36" s="62" t="s">
        <v>34</v>
      </c>
      <c r="D36" s="46"/>
      <c r="E36" s="183" t="e">
        <f>F36*$E$9/$F$9</f>
        <v>#REF!</v>
      </c>
      <c r="F36" s="118" t="e">
        <f>#REF!</f>
        <v>#REF!</v>
      </c>
      <c r="G36" s="118" t="e">
        <f>F36*$G$9/$F$9</f>
        <v>#REF!</v>
      </c>
      <c r="H36" s="184" t="e">
        <f>SUM(E36:G36)</f>
        <v>#REF!</v>
      </c>
      <c r="I36" s="167"/>
      <c r="J36" s="156" t="e">
        <f t="shared" si="6"/>
        <v>#REF!</v>
      </c>
      <c r="K36" s="156" t="e">
        <f t="shared" si="7"/>
        <v>#REF!</v>
      </c>
      <c r="L36" s="156" t="e">
        <f t="shared" si="8"/>
        <v>#REF!</v>
      </c>
      <c r="M36" s="184" t="e">
        <f t="shared" si="3"/>
        <v>#REF!</v>
      </c>
      <c r="N36" s="159" t="e">
        <f t="shared" si="4"/>
        <v>#REF!</v>
      </c>
    </row>
    <row r="37" spans="3:14" s="25" customFormat="1" ht="18" customHeight="1" thickBot="1" x14ac:dyDescent="0.25">
      <c r="C37" s="63" t="s">
        <v>15</v>
      </c>
      <c r="D37" s="46"/>
      <c r="E37" s="119" t="e">
        <f>SUM(E35:E36)-0.00274</f>
        <v>#REF!</v>
      </c>
      <c r="F37" s="119" t="e">
        <f>SUM(F35:F36)-0.00548</f>
        <v>#REF!</v>
      </c>
      <c r="G37" s="119" t="e">
        <f>SUM(G35:G36)-0.00274</f>
        <v>#REF!</v>
      </c>
      <c r="H37" s="187" t="e">
        <f>E37+F37+G37</f>
        <v>#REF!</v>
      </c>
      <c r="I37" s="148"/>
      <c r="J37" s="155" t="e">
        <f t="shared" si="6"/>
        <v>#REF!</v>
      </c>
      <c r="K37" s="155" t="e">
        <f t="shared" si="7"/>
        <v>#REF!</v>
      </c>
      <c r="L37" s="155" t="e">
        <f t="shared" si="8"/>
        <v>#REF!</v>
      </c>
      <c r="M37" s="187" t="e">
        <f t="shared" si="3"/>
        <v>#REF!</v>
      </c>
      <c r="N37" s="163" t="e">
        <f t="shared" si="4"/>
        <v>#REF!</v>
      </c>
    </row>
    <row r="38" spans="3:14" s="25" customFormat="1" ht="18" customHeight="1" thickBot="1" x14ac:dyDescent="0.25">
      <c r="C38" s="114"/>
      <c r="D38" s="46"/>
      <c r="E38" s="46"/>
      <c r="F38" s="46"/>
      <c r="G38" s="46"/>
      <c r="H38" s="151"/>
      <c r="I38" s="142"/>
      <c r="J38" s="147"/>
      <c r="K38" s="147"/>
      <c r="L38" s="147"/>
      <c r="M38" s="147"/>
      <c r="N38" s="46"/>
    </row>
    <row r="39" spans="3:14" s="25" customFormat="1" ht="18" customHeight="1" thickBot="1" x14ac:dyDescent="0.25">
      <c r="C39" s="115" t="s">
        <v>46</v>
      </c>
      <c r="D39" s="46"/>
      <c r="E39" s="157">
        <v>2024</v>
      </c>
      <c r="F39" s="93">
        <v>2025</v>
      </c>
      <c r="G39" s="93">
        <v>2026</v>
      </c>
      <c r="H39" s="121" t="s">
        <v>52</v>
      </c>
      <c r="I39" s="192"/>
      <c r="J39" s="157">
        <f t="shared" si="6"/>
        <v>2024</v>
      </c>
      <c r="K39" s="93">
        <f t="shared" si="7"/>
        <v>2025</v>
      </c>
      <c r="L39" s="93">
        <f t="shared" si="8"/>
        <v>2026</v>
      </c>
      <c r="M39" s="121" t="s">
        <v>60</v>
      </c>
      <c r="N39" s="146"/>
    </row>
    <row r="40" spans="3:14" s="25" customFormat="1" ht="18" customHeight="1" x14ac:dyDescent="0.2">
      <c r="C40" s="116" t="s">
        <v>50</v>
      </c>
      <c r="D40" s="46"/>
      <c r="E40" s="159" t="e">
        <f>F40/12*E9</f>
        <v>#REF!</v>
      </c>
      <c r="F40" s="84" t="e">
        <f>$F$17</f>
        <v>#REF!</v>
      </c>
      <c r="G40" s="84" t="e">
        <f>F40/12*G9</f>
        <v>#REF!</v>
      </c>
      <c r="H40" s="152" t="e">
        <f>SUM(E40:G40)</f>
        <v>#REF!</v>
      </c>
      <c r="I40" s="142"/>
      <c r="J40" s="159" t="e">
        <f t="shared" si="6"/>
        <v>#REF!</v>
      </c>
      <c r="K40" s="84" t="e">
        <f t="shared" si="7"/>
        <v>#REF!</v>
      </c>
      <c r="L40" s="84" t="e">
        <f t="shared" si="8"/>
        <v>#REF!</v>
      </c>
      <c r="M40" s="149" t="e">
        <f t="shared" si="3"/>
        <v>#REF!</v>
      </c>
      <c r="N40" s="164" t="e">
        <f>H40+M40</f>
        <v>#REF!</v>
      </c>
    </row>
    <row r="41" spans="3:14" s="25" customFormat="1" ht="18" customHeight="1" x14ac:dyDescent="0.2">
      <c r="C41" s="116" t="s">
        <v>49</v>
      </c>
      <c r="D41" s="46"/>
      <c r="E41" s="159" t="e">
        <f>F41/12*E9</f>
        <v>#REF!</v>
      </c>
      <c r="F41" s="118" t="e">
        <f>F22</f>
        <v>#REF!</v>
      </c>
      <c r="G41" s="118" t="e">
        <f>F41/12*6</f>
        <v>#REF!</v>
      </c>
      <c r="H41" s="152" t="e">
        <f>SUM(E41:G41)</f>
        <v>#REF!</v>
      </c>
      <c r="I41" s="142"/>
      <c r="J41" s="159" t="e">
        <f t="shared" si="6"/>
        <v>#REF!</v>
      </c>
      <c r="K41" s="118" t="e">
        <f t="shared" si="7"/>
        <v>#REF!</v>
      </c>
      <c r="L41" s="118" t="e">
        <f t="shared" si="8"/>
        <v>#REF!</v>
      </c>
      <c r="M41" s="149" t="e">
        <f t="shared" si="3"/>
        <v>#REF!</v>
      </c>
      <c r="N41" s="159" t="e">
        <f>H41+M41</f>
        <v>#REF!</v>
      </c>
    </row>
    <row r="42" spans="3:14" s="25" customFormat="1" ht="18" customHeight="1" thickBot="1" x14ac:dyDescent="0.25">
      <c r="C42" s="131" t="s">
        <v>57</v>
      </c>
      <c r="D42" s="46"/>
      <c r="E42" s="159">
        <f>F42/12*E9</f>
        <v>7545.6</v>
      </c>
      <c r="F42" s="132">
        <f>'2.- Periodif x mesos (juliol)'!$G$58</f>
        <v>15091.2</v>
      </c>
      <c r="G42" s="132">
        <f>F42/12*G9</f>
        <v>7545.6</v>
      </c>
      <c r="H42" s="153">
        <f>SUM(E42:G42)</f>
        <v>30182.400000000001</v>
      </c>
      <c r="I42" s="142"/>
      <c r="J42" s="159">
        <f t="shared" si="6"/>
        <v>7545.6</v>
      </c>
      <c r="K42" s="132">
        <f t="shared" si="7"/>
        <v>15091.2</v>
      </c>
      <c r="L42" s="132">
        <f t="shared" si="8"/>
        <v>7545.6</v>
      </c>
      <c r="M42" s="133">
        <f t="shared" si="3"/>
        <v>30182.400000000001</v>
      </c>
      <c r="N42" s="159">
        <f>H42+M42</f>
        <v>60364.800000000003</v>
      </c>
    </row>
    <row r="43" spans="3:14" s="25" customFormat="1" ht="18" customHeight="1" thickBot="1" x14ac:dyDescent="0.25">
      <c r="C43" s="117" t="s">
        <v>51</v>
      </c>
      <c r="D43" s="46"/>
      <c r="E43" s="158" t="e">
        <f>SUM(E40:E42)</f>
        <v>#REF!</v>
      </c>
      <c r="F43" s="119" t="e">
        <f>SUM(F40:F42)</f>
        <v>#REF!</v>
      </c>
      <c r="G43" s="119" t="e">
        <f>SUM(G40:G42)</f>
        <v>#REF!</v>
      </c>
      <c r="H43" s="187" t="e">
        <f>SUM(H40:H42)</f>
        <v>#REF!</v>
      </c>
      <c r="I43" s="145"/>
      <c r="J43" s="158" t="e">
        <f t="shared" si="6"/>
        <v>#REF!</v>
      </c>
      <c r="K43" s="119" t="e">
        <f t="shared" si="7"/>
        <v>#REF!</v>
      </c>
      <c r="L43" s="119" t="e">
        <f t="shared" si="8"/>
        <v>#REF!</v>
      </c>
      <c r="M43" s="150" t="e">
        <f t="shared" si="3"/>
        <v>#REF!</v>
      </c>
      <c r="N43" s="163" t="e">
        <f>H43+M43</f>
        <v>#REF!</v>
      </c>
    </row>
    <row r="44" spans="3:14" s="25" customFormat="1" ht="18" customHeight="1" thickBot="1" x14ac:dyDescent="0.25">
      <c r="C44" s="59"/>
      <c r="D44" s="46"/>
      <c r="E44" s="46"/>
      <c r="F44" s="46"/>
      <c r="G44" s="46"/>
      <c r="H44" s="151"/>
      <c r="I44" s="143"/>
      <c r="J44" s="114"/>
      <c r="K44" s="46"/>
      <c r="L44" s="46"/>
      <c r="M44" s="46"/>
      <c r="N44" s="46"/>
    </row>
    <row r="45" spans="3:14" s="28" customFormat="1" ht="40.5" customHeight="1" thickBot="1" x14ac:dyDescent="0.3">
      <c r="C45" s="64" t="s">
        <v>35</v>
      </c>
      <c r="D45" s="46"/>
      <c r="E45" s="119" t="e">
        <f>E34+E37+E43</f>
        <v>#REF!</v>
      </c>
      <c r="F45" s="119" t="e">
        <f>F34+F37+F43-0.005001</f>
        <v>#REF!</v>
      </c>
      <c r="G45" s="119" t="e">
        <f>E45</f>
        <v>#REF!</v>
      </c>
      <c r="H45" s="120" t="e">
        <f>E45+F45+G45</f>
        <v>#REF!</v>
      </c>
      <c r="I45" s="148"/>
      <c r="J45" s="119" t="e">
        <f>$E$45</f>
        <v>#REF!</v>
      </c>
      <c r="K45" s="119" t="e">
        <f>K34+K37+K43-0.005001</f>
        <v>#REF!</v>
      </c>
      <c r="L45" s="119" t="e">
        <f>L34+L37+L43</f>
        <v>#REF!</v>
      </c>
      <c r="M45" s="150" t="e">
        <f>SUM(J45:L45)</f>
        <v>#REF!</v>
      </c>
      <c r="N45" s="163" t="e">
        <f>SUM(J45:M45)</f>
        <v>#REF!</v>
      </c>
    </row>
    <row r="47" spans="3:14" x14ac:dyDescent="0.25">
      <c r="E47" s="9"/>
      <c r="F47" s="191"/>
      <c r="G47" s="191"/>
      <c r="H47" s="166"/>
    </row>
    <row r="48" spans="3:14" s="60" customFormat="1" x14ac:dyDescent="0.25">
      <c r="F48" s="160"/>
      <c r="G48" s="160"/>
      <c r="H48" s="160"/>
      <c r="I48" s="160"/>
      <c r="J48" s="90" t="s">
        <v>43</v>
      </c>
      <c r="K48" s="160"/>
      <c r="M48" s="193"/>
      <c r="N48" s="160"/>
    </row>
    <row r="49" spans="5:14" x14ac:dyDescent="0.25">
      <c r="F49" s="9"/>
      <c r="N49" s="9"/>
    </row>
    <row r="50" spans="5:14" x14ac:dyDescent="0.25">
      <c r="G50" s="165"/>
    </row>
    <row r="55" spans="5:14" x14ac:dyDescent="0.25">
      <c r="E55" s="27"/>
    </row>
    <row r="57" spans="5:14" x14ac:dyDescent="0.25">
      <c r="F57" s="27"/>
    </row>
  </sheetData>
  <mergeCells count="2">
    <mergeCell ref="A6:M6"/>
    <mergeCell ref="A2:G2"/>
  </mergeCells>
  <pageMargins left="0.70866141732283472" right="0.70866141732283472" top="0.74803149606299213" bottom="0.74803149606299213" header="0.31496062992125984" footer="0.31496062992125984"/>
  <pageSetup paperSize="9" scale="78" orientation="landscape" r:id="rId1"/>
  <headerFooter>
    <oddFooter>&amp;L&amp;F&amp;R&amp;A</oddFooter>
  </headerFooter>
  <customProperties>
    <customPr name="EpmWorksheetKeyString_GUID" r:id="rId2"/>
  </customProperties>
  <ignoredErrors>
    <ignoredError sqref="H35 F34 F37 J35 F45" formula="1"/>
  </ignoredErrors>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R29"/>
  <sheetViews>
    <sheetView zoomScaleNormal="100" workbookViewId="0">
      <selection activeCell="F20" sqref="F20"/>
    </sheetView>
  </sheetViews>
  <sheetFormatPr defaultColWidth="8.6640625" defaultRowHeight="13.2" x14ac:dyDescent="0.25"/>
  <cols>
    <col min="1" max="1" width="10" customWidth="1"/>
    <col min="2" max="2" width="8.109375" bestFit="1" customWidth="1"/>
    <col min="3" max="3" width="12" customWidth="1"/>
    <col min="4" max="4" width="11.33203125" bestFit="1" customWidth="1"/>
    <col min="5" max="5" width="13.109375" customWidth="1"/>
    <col min="6" max="6" width="20.33203125" bestFit="1" customWidth="1"/>
    <col min="7" max="7" width="15.88671875" customWidth="1"/>
    <col min="8" max="8" width="18.44140625" customWidth="1"/>
    <col min="9" max="9" width="25.109375" customWidth="1"/>
    <col min="10" max="10" width="11.6640625" bestFit="1" customWidth="1"/>
    <col min="11" max="11" width="12.88671875" customWidth="1"/>
    <col min="12" max="14" width="19.44140625" customWidth="1"/>
    <col min="15" max="15" width="13.6640625" bestFit="1" customWidth="1"/>
    <col min="16" max="16" width="0" hidden="1" customWidth="1"/>
    <col min="17" max="17" width="19.33203125" bestFit="1" customWidth="1"/>
    <col min="18" max="18" width="13.44140625" bestFit="1" customWidth="1"/>
  </cols>
  <sheetData>
    <row r="1" spans="1:17" s="3" customFormat="1" ht="17.399999999999999" x14ac:dyDescent="0.3">
      <c r="A1" s="1" t="s">
        <v>93</v>
      </c>
      <c r="B1" s="2"/>
      <c r="C1" s="2"/>
      <c r="E1" s="7"/>
    </row>
    <row r="2" spans="1:17" s="3" customFormat="1" ht="54.75" customHeight="1" x14ac:dyDescent="0.3">
      <c r="A2" s="428"/>
      <c r="B2" s="428"/>
      <c r="C2" s="428"/>
      <c r="D2" s="428"/>
      <c r="E2" s="428"/>
      <c r="F2" s="428"/>
      <c r="G2" s="428"/>
      <c r="H2" s="428"/>
      <c r="I2" s="428"/>
      <c r="J2" s="428"/>
      <c r="K2" s="428"/>
      <c r="L2" s="428"/>
    </row>
    <row r="3" spans="1:17" s="3" customFormat="1" ht="38.25" customHeight="1" x14ac:dyDescent="0.3">
      <c r="F3" s="127"/>
    </row>
    <row r="4" spans="1:17" x14ac:dyDescent="0.25">
      <c r="A4" s="6" t="s">
        <v>94</v>
      </c>
      <c r="C4" s="97"/>
      <c r="F4" s="98"/>
    </row>
    <row r="5" spans="1:17" x14ac:dyDescent="0.25">
      <c r="F5" s="98"/>
    </row>
    <row r="8" spans="1:17" ht="24.6" x14ac:dyDescent="0.4">
      <c r="A8" s="75" t="s">
        <v>27</v>
      </c>
      <c r="K8" s="75" t="s">
        <v>12</v>
      </c>
    </row>
    <row r="9" spans="1:17" ht="13.8" thickBot="1" x14ac:dyDescent="0.3"/>
    <row r="10" spans="1:17" ht="54.75" customHeight="1" thickBot="1" x14ac:dyDescent="0.3">
      <c r="A10" s="77" t="s">
        <v>16</v>
      </c>
      <c r="B10" s="78" t="s">
        <v>37</v>
      </c>
      <c r="C10" s="78" t="s">
        <v>38</v>
      </c>
      <c r="D10" s="78" t="s">
        <v>39</v>
      </c>
      <c r="E10" s="78" t="s">
        <v>17</v>
      </c>
      <c r="F10" s="78" t="s">
        <v>41</v>
      </c>
      <c r="G10" s="78" t="s">
        <v>18</v>
      </c>
      <c r="H10" s="78" t="s">
        <v>19</v>
      </c>
      <c r="I10" s="78" t="s">
        <v>40</v>
      </c>
      <c r="K10" s="86" t="s">
        <v>16</v>
      </c>
      <c r="L10" s="332" t="s">
        <v>20</v>
      </c>
      <c r="M10" s="332" t="s">
        <v>42</v>
      </c>
      <c r="N10" s="333" t="s">
        <v>21</v>
      </c>
    </row>
    <row r="11" spans="1:17" ht="27" customHeight="1" thickBot="1" x14ac:dyDescent="0.3">
      <c r="A11" s="223">
        <v>2024</v>
      </c>
      <c r="B11" s="79">
        <v>6</v>
      </c>
      <c r="C11" s="226">
        <v>103</v>
      </c>
      <c r="D11" s="79">
        <v>22732</v>
      </c>
      <c r="E11" s="79">
        <v>23162</v>
      </c>
      <c r="F11" s="359">
        <f>'2.- Periodif x mesos (juliol)'!F61</f>
        <v>99657.918726549848</v>
      </c>
      <c r="G11" s="80">
        <v>0.1</v>
      </c>
      <c r="H11" s="362">
        <f>'2.- Periodif x mesos (juliol)'!F33</f>
        <v>9965.7900000000009</v>
      </c>
      <c r="I11" s="362">
        <f>F11+H11</f>
        <v>109623.70872654984</v>
      </c>
      <c r="K11" s="87">
        <v>2024</v>
      </c>
      <c r="L11" s="363">
        <f t="shared" ref="L11:L13" si="0">F11</f>
        <v>99657.918726549848</v>
      </c>
      <c r="M11" s="83"/>
      <c r="N11" s="358">
        <f>L11</f>
        <v>99657.918726549848</v>
      </c>
      <c r="Q11" s="229"/>
    </row>
    <row r="12" spans="1:17" ht="27" customHeight="1" thickBot="1" x14ac:dyDescent="0.3">
      <c r="A12" s="224">
        <v>2025</v>
      </c>
      <c r="B12" s="227">
        <v>12</v>
      </c>
      <c r="C12" s="226">
        <v>103</v>
      </c>
      <c r="D12" s="79">
        <v>22732</v>
      </c>
      <c r="E12" s="79">
        <v>23162</v>
      </c>
      <c r="F12" s="360">
        <f>'2.- Periodif x mesos (juliol)'!G61</f>
        <v>199315.84293309969</v>
      </c>
      <c r="G12" s="81">
        <v>0.1</v>
      </c>
      <c r="H12" s="362">
        <f>'2.- Periodif x mesos (juliol)'!G33</f>
        <v>19931.580000000002</v>
      </c>
      <c r="I12" s="362">
        <f>F12+H12</f>
        <v>219247.42293309967</v>
      </c>
      <c r="K12" s="88">
        <v>2025</v>
      </c>
      <c r="L12" s="363">
        <f t="shared" si="0"/>
        <v>199315.84293309969</v>
      </c>
      <c r="M12" s="83"/>
      <c r="N12" s="358">
        <f>L12</f>
        <v>199315.84293309969</v>
      </c>
      <c r="Q12" s="56"/>
    </row>
    <row r="13" spans="1:17" ht="27" customHeight="1" thickBot="1" x14ac:dyDescent="0.3">
      <c r="A13" s="225">
        <v>2026</v>
      </c>
      <c r="B13" s="228">
        <v>6</v>
      </c>
      <c r="C13" s="222">
        <v>103</v>
      </c>
      <c r="D13" s="188">
        <v>22732</v>
      </c>
      <c r="E13" s="188">
        <v>23162</v>
      </c>
      <c r="F13" s="359">
        <f>'2.- Periodif x mesos (juliol)'!H61</f>
        <v>99657.918726549848</v>
      </c>
      <c r="G13" s="189">
        <v>0.1</v>
      </c>
      <c r="H13" s="362">
        <f>'2.- Periodif x mesos (juliol)'!H33</f>
        <v>9965.7900000000009</v>
      </c>
      <c r="I13" s="359">
        <f>F13+H13</f>
        <v>109623.70872654984</v>
      </c>
      <c r="K13" s="88">
        <v>2026</v>
      </c>
      <c r="L13" s="363">
        <f t="shared" si="0"/>
        <v>99657.918726549848</v>
      </c>
      <c r="M13" s="83">
        <f>F11</f>
        <v>99657.918726549848</v>
      </c>
      <c r="N13" s="358">
        <f>L13+M13</f>
        <v>199315.8374530997</v>
      </c>
      <c r="Q13" s="56"/>
    </row>
    <row r="14" spans="1:17" ht="27" customHeight="1" thickBot="1" x14ac:dyDescent="0.3">
      <c r="A14" s="82" t="s">
        <v>22</v>
      </c>
      <c r="B14" s="82"/>
      <c r="C14" s="82"/>
      <c r="D14" s="82"/>
      <c r="E14" s="82"/>
      <c r="F14" s="361">
        <f>SUM(F11:F13)</f>
        <v>398631.68038619938</v>
      </c>
      <c r="G14" s="47"/>
      <c r="H14" s="361">
        <f>SUM(H11:H13)</f>
        <v>39863.160000000003</v>
      </c>
      <c r="I14" s="361">
        <f>SUM(I11:I13)</f>
        <v>438494.84038619942</v>
      </c>
      <c r="K14" s="88">
        <v>2027</v>
      </c>
      <c r="L14" s="363"/>
      <c r="M14" s="83">
        <f>F12</f>
        <v>199315.84293309969</v>
      </c>
      <c r="N14" s="358">
        <f>M14</f>
        <v>199315.84293309969</v>
      </c>
      <c r="Q14" s="56"/>
    </row>
    <row r="15" spans="1:17" ht="27" customHeight="1" thickBot="1" x14ac:dyDescent="0.3">
      <c r="A15" s="44"/>
      <c r="B15" s="44"/>
      <c r="C15" s="30"/>
      <c r="D15" s="30"/>
      <c r="E15" s="30"/>
      <c r="F15" s="45"/>
      <c r="G15" s="30"/>
      <c r="H15" s="45"/>
      <c r="I15" s="45"/>
      <c r="K15" s="88">
        <v>2028</v>
      </c>
      <c r="L15" s="363"/>
      <c r="M15" s="83">
        <f>F13</f>
        <v>99657.918726549848</v>
      </c>
      <c r="N15" s="358">
        <f>M15</f>
        <v>99657.918726549848</v>
      </c>
      <c r="Q15" s="56"/>
    </row>
    <row r="16" spans="1:17" ht="27" customHeight="1" thickBot="1" x14ac:dyDescent="0.3">
      <c r="F16" s="126"/>
      <c r="H16" s="194"/>
      <c r="K16" s="86" t="s">
        <v>22</v>
      </c>
      <c r="L16" s="364">
        <f>SUM(L11:L15)-0.001</f>
        <v>398631.67938619939</v>
      </c>
      <c r="M16" s="364">
        <f>SUM(M13:M15)-0.001</f>
        <v>398631.67938619939</v>
      </c>
      <c r="N16" s="365">
        <f>SUM(N11:N15)</f>
        <v>797263.36077239877</v>
      </c>
      <c r="Q16" s="56"/>
    </row>
    <row r="17" spans="2:18" ht="27" customHeight="1" x14ac:dyDescent="0.25">
      <c r="F17" s="56"/>
      <c r="H17" s="56"/>
      <c r="I17" s="56"/>
    </row>
    <row r="18" spans="2:18" ht="25.5" customHeight="1" x14ac:dyDescent="0.25">
      <c r="F18" s="56"/>
      <c r="G18" s="56"/>
      <c r="H18" s="56"/>
      <c r="I18" s="56"/>
      <c r="L18" s="56"/>
      <c r="M18" s="56"/>
      <c r="N18" s="56"/>
      <c r="O18" s="56"/>
    </row>
    <row r="19" spans="2:18" ht="32.25" customHeight="1" x14ac:dyDescent="0.25">
      <c r="F19" s="190"/>
      <c r="G19" s="170"/>
      <c r="H19" s="170"/>
      <c r="I19" s="56"/>
      <c r="J19" s="99"/>
      <c r="M19" s="356"/>
      <c r="O19" s="56"/>
      <c r="R19" s="56"/>
    </row>
    <row r="20" spans="2:18" x14ac:dyDescent="0.25">
      <c r="F20" s="190"/>
      <c r="H20" s="56"/>
      <c r="M20" s="76"/>
      <c r="N20" s="57"/>
    </row>
    <row r="21" spans="2:18" x14ac:dyDescent="0.25">
      <c r="G21" s="56"/>
      <c r="H21" s="308"/>
      <c r="I21" s="126"/>
    </row>
    <row r="22" spans="2:18" x14ac:dyDescent="0.25">
      <c r="G22" s="56"/>
      <c r="H22" s="308"/>
      <c r="N22" s="194"/>
    </row>
    <row r="23" spans="2:18" x14ac:dyDescent="0.25">
      <c r="H23" s="308"/>
      <c r="M23" s="56"/>
    </row>
    <row r="24" spans="2:18" x14ac:dyDescent="0.25">
      <c r="H24" s="308"/>
    </row>
    <row r="28" spans="2:18" ht="15.6" x14ac:dyDescent="0.25">
      <c r="B28" s="6"/>
      <c r="C28" s="85"/>
      <c r="O28" s="56"/>
    </row>
    <row r="29" spans="2:18" x14ac:dyDescent="0.25">
      <c r="L29" s="56"/>
      <c r="M29" s="56"/>
      <c r="O29" s="56"/>
    </row>
  </sheetData>
  <mergeCells count="1">
    <mergeCell ref="A2:L2"/>
  </mergeCells>
  <printOptions horizontalCentered="1" verticalCentered="1"/>
  <pageMargins left="0.23622047244094491" right="0.23622047244094491" top="0.74803149606299213" bottom="0.74803149606299213" header="0.31496062992125984" footer="0.31496062992125984"/>
  <pageSetup paperSize="9" scale="67" orientation="landscape" r:id="rId1"/>
  <headerFooter>
    <oddFooter>&amp;L&amp;F&amp;R&amp;A</oddFooter>
  </headerFooter>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O15:Q32"/>
  <sheetViews>
    <sheetView workbookViewId="0">
      <selection activeCell="P43" sqref="P43"/>
    </sheetView>
  </sheetViews>
  <sheetFormatPr defaultColWidth="8.6640625" defaultRowHeight="13.2" x14ac:dyDescent="0.25"/>
  <cols>
    <col min="15" max="15" width="11.6640625" bestFit="1" customWidth="1"/>
    <col min="16" max="16" width="11.6640625" style="9" bestFit="1" customWidth="1"/>
    <col min="17" max="17" width="7.33203125" bestFit="1" customWidth="1"/>
  </cols>
  <sheetData>
    <row r="15" spans="15:16" x14ac:dyDescent="0.25">
      <c r="O15" s="9">
        <v>5665.24</v>
      </c>
      <c r="P15" s="9">
        <v>7430.99</v>
      </c>
    </row>
    <row r="16" spans="15:16" x14ac:dyDescent="0.25">
      <c r="O16" s="9">
        <v>13830.84</v>
      </c>
      <c r="P16" s="9">
        <v>18173.32</v>
      </c>
    </row>
    <row r="17" spans="15:17" x14ac:dyDescent="0.25">
      <c r="O17" s="9">
        <v>13579.56</v>
      </c>
      <c r="P17" s="9">
        <v>17775.599999999999</v>
      </c>
    </row>
    <row r="18" spans="15:17" x14ac:dyDescent="0.25">
      <c r="O18" s="9">
        <v>19599.240000000002</v>
      </c>
      <c r="P18" s="9">
        <v>25753.4</v>
      </c>
    </row>
    <row r="19" spans="15:17" x14ac:dyDescent="0.25">
      <c r="O19" s="9">
        <v>20565.240000000002</v>
      </c>
      <c r="P19" s="9">
        <v>27022.73</v>
      </c>
    </row>
    <row r="20" spans="15:17" x14ac:dyDescent="0.25">
      <c r="O20" s="9">
        <v>17205.64</v>
      </c>
      <c r="P20" s="9">
        <v>22608.47</v>
      </c>
    </row>
    <row r="21" spans="15:17" x14ac:dyDescent="0.25">
      <c r="O21" s="9">
        <v>11738.64</v>
      </c>
      <c r="P21" s="9">
        <v>15424.68</v>
      </c>
    </row>
    <row r="22" spans="15:17" x14ac:dyDescent="0.25">
      <c r="O22" s="9">
        <v>19599.240000000002</v>
      </c>
      <c r="P22" s="9">
        <v>25753.4</v>
      </c>
    </row>
    <row r="23" spans="15:17" x14ac:dyDescent="0.25">
      <c r="O23" s="9">
        <v>19599.240000000002</v>
      </c>
      <c r="P23" s="9">
        <v>25753.4</v>
      </c>
    </row>
    <row r="24" spans="15:17" x14ac:dyDescent="0.25">
      <c r="O24" s="9">
        <v>31110.12</v>
      </c>
      <c r="P24" s="9">
        <v>40878.839999999997</v>
      </c>
    </row>
    <row r="25" spans="15:17" x14ac:dyDescent="0.25">
      <c r="O25" s="9">
        <v>13830.84</v>
      </c>
      <c r="P25" s="9">
        <v>18713.72</v>
      </c>
    </row>
    <row r="26" spans="15:17" x14ac:dyDescent="0.25">
      <c r="O26" s="9">
        <v>13830.84</v>
      </c>
      <c r="P26" s="9">
        <v>18713.72</v>
      </c>
    </row>
    <row r="27" spans="15:17" x14ac:dyDescent="0.25">
      <c r="O27" s="9">
        <v>14467.56</v>
      </c>
      <c r="P27" s="9">
        <v>19010.37</v>
      </c>
    </row>
    <row r="28" spans="15:17" x14ac:dyDescent="0.25">
      <c r="O28" s="9">
        <v>5297.04</v>
      </c>
      <c r="P28" s="9">
        <v>6980.31</v>
      </c>
    </row>
    <row r="29" spans="15:17" x14ac:dyDescent="0.25">
      <c r="O29" s="9">
        <v>13037.64</v>
      </c>
      <c r="P29" s="9">
        <v>17066.28</v>
      </c>
    </row>
    <row r="30" spans="15:17" x14ac:dyDescent="0.25">
      <c r="O30" s="9">
        <v>15521.04</v>
      </c>
      <c r="P30" s="9">
        <v>20394.650000000001</v>
      </c>
    </row>
    <row r="31" spans="15:17" x14ac:dyDescent="0.25">
      <c r="O31" s="5">
        <f>SUM(O15:O30)</f>
        <v>248477.96</v>
      </c>
      <c r="P31" s="5">
        <f>SUM(P15:P30)</f>
        <v>327453.88</v>
      </c>
      <c r="Q31" s="8">
        <f>P31/O31-1</f>
        <v>0.31783873306107324</v>
      </c>
    </row>
    <row r="32" spans="15:17" x14ac:dyDescent="0.25">
      <c r="Q32" s="9"/>
    </row>
  </sheetData>
  <pageMargins left="0.70866141732283472" right="0.70866141732283472" top="0.74803149606299213" bottom="0.74803149606299213" header="0.31496062992125984" footer="0.31496062992125984"/>
  <pageSetup paperSize="9" scale="86" orientation="landscape" verticalDpi="90" r:id="rId1"/>
  <customProperties>
    <customPr name="EpmWorksheetKeyString_GUID" r:id="rId2"/>
  </customProperties>
  <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P39"/>
  <sheetViews>
    <sheetView tabSelected="1" zoomScale="83" zoomScaleNormal="83" workbookViewId="0">
      <selection activeCell="I31" sqref="I31"/>
    </sheetView>
  </sheetViews>
  <sheetFormatPr defaultColWidth="9.109375" defaultRowHeight="14.4" x14ac:dyDescent="0.3"/>
  <cols>
    <col min="1" max="1" width="57.109375" style="231" customWidth="1"/>
    <col min="2" max="2" width="19.5546875" style="231" customWidth="1"/>
    <col min="3" max="3" width="18.33203125" style="231" bestFit="1" customWidth="1"/>
    <col min="4" max="4" width="10.44140625" style="231" bestFit="1" customWidth="1"/>
    <col min="5" max="5" width="15" style="231" bestFit="1" customWidth="1"/>
    <col min="6" max="6" width="46.6640625" style="231" bestFit="1" customWidth="1"/>
    <col min="7" max="7" width="13.33203125" style="231" bestFit="1" customWidth="1"/>
    <col min="8" max="8" width="9.5546875" style="231" bestFit="1" customWidth="1"/>
    <col min="9" max="9" width="9.109375" style="231"/>
    <col min="10" max="10" width="0" style="231" hidden="1" customWidth="1"/>
    <col min="11" max="16384" width="9.109375" style="231"/>
  </cols>
  <sheetData>
    <row r="1" spans="1:16" ht="17.399999999999999" x14ac:dyDescent="0.3">
      <c r="A1" s="408"/>
      <c r="B1" s="408"/>
      <c r="C1" s="408"/>
      <c r="D1" s="408"/>
      <c r="E1" s="408"/>
      <c r="F1" s="408"/>
      <c r="G1" s="408"/>
      <c r="H1" s="408"/>
      <c r="I1" s="398"/>
      <c r="J1" s="398"/>
      <c r="K1" s="398"/>
      <c r="L1" s="398"/>
      <c r="M1" s="398"/>
      <c r="N1" s="398"/>
      <c r="O1" s="398"/>
      <c r="P1" s="398"/>
    </row>
    <row r="2" spans="1:16" s="233" customFormat="1" ht="17.399999999999999" x14ac:dyDescent="0.3">
      <c r="A2" s="408"/>
      <c r="B2" s="408"/>
      <c r="C2" s="408"/>
      <c r="D2" s="408"/>
      <c r="E2" s="408"/>
      <c r="F2" s="408"/>
      <c r="G2" s="408"/>
      <c r="H2" s="408"/>
      <c r="I2" s="398"/>
      <c r="J2" s="398"/>
      <c r="K2" s="398"/>
      <c r="L2" s="398"/>
      <c r="M2" s="398"/>
      <c r="N2" s="398"/>
      <c r="O2" s="398"/>
      <c r="P2" s="398"/>
    </row>
    <row r="3" spans="1:16" ht="15.6" x14ac:dyDescent="0.3">
      <c r="A3" s="409"/>
      <c r="B3" s="295"/>
      <c r="C3" s="295"/>
      <c r="D3" s="295"/>
      <c r="E3" s="295"/>
      <c r="F3" s="399"/>
      <c r="G3" s="295"/>
      <c r="H3" s="295"/>
    </row>
    <row r="4" spans="1:16" x14ac:dyDescent="0.3">
      <c r="A4" s="295"/>
      <c r="B4" s="295"/>
      <c r="C4" s="295"/>
      <c r="D4" s="295"/>
      <c r="E4" s="295"/>
      <c r="F4" s="295"/>
      <c r="G4" s="295"/>
      <c r="H4" s="295"/>
    </row>
    <row r="5" spans="1:16" ht="25.8" x14ac:dyDescent="0.5">
      <c r="A5" s="238" t="s">
        <v>96</v>
      </c>
      <c r="B5" s="239"/>
      <c r="C5" s="239"/>
      <c r="D5" s="239"/>
      <c r="E5" s="240"/>
      <c r="F5" s="239"/>
      <c r="G5" s="239"/>
      <c r="H5" s="295"/>
    </row>
    <row r="6" spans="1:16" x14ac:dyDescent="0.3">
      <c r="A6" s="241"/>
      <c r="B6" s="239"/>
      <c r="C6" s="239"/>
      <c r="D6" s="239"/>
      <c r="E6" s="240"/>
      <c r="F6" s="239"/>
      <c r="G6" s="239"/>
      <c r="H6" s="295"/>
    </row>
    <row r="7" spans="1:16" ht="24" x14ac:dyDescent="0.3">
      <c r="A7" s="242" t="s">
        <v>65</v>
      </c>
      <c r="B7" s="243" t="s">
        <v>66</v>
      </c>
      <c r="C7" s="244" t="s">
        <v>67</v>
      </c>
      <c r="D7" s="244" t="s">
        <v>68</v>
      </c>
      <c r="E7" s="245" t="s">
        <v>69</v>
      </c>
      <c r="F7" s="244" t="s">
        <v>70</v>
      </c>
      <c r="G7" s="244" t="s">
        <v>71</v>
      </c>
      <c r="H7" s="295"/>
    </row>
    <row r="8" spans="1:16" x14ac:dyDescent="0.3">
      <c r="A8" s="246"/>
      <c r="B8" s="247"/>
      <c r="C8" s="248"/>
      <c r="D8" s="249"/>
      <c r="E8" s="250"/>
      <c r="F8" s="251"/>
      <c r="G8" s="252"/>
      <c r="H8" s="410"/>
      <c r="I8" s="253"/>
      <c r="J8" s="253"/>
    </row>
    <row r="9" spans="1:16" ht="15" thickBot="1" x14ac:dyDescent="0.35">
      <c r="A9" s="246" t="s">
        <v>3</v>
      </c>
      <c r="B9" s="247"/>
      <c r="C9" s="248"/>
      <c r="D9" s="249"/>
      <c r="E9" s="250"/>
      <c r="F9" s="251"/>
      <c r="G9" s="252"/>
      <c r="H9" s="410"/>
      <c r="I9" s="253"/>
      <c r="J9" s="400">
        <v>0.1</v>
      </c>
    </row>
    <row r="10" spans="1:16" ht="32.25" customHeight="1" thickBot="1" x14ac:dyDescent="0.35">
      <c r="A10" s="255" t="s">
        <v>95</v>
      </c>
      <c r="B10" s="256" t="s">
        <v>47</v>
      </c>
      <c r="C10" s="256">
        <v>1</v>
      </c>
      <c r="D10" s="257"/>
      <c r="E10" s="257">
        <v>326704.48</v>
      </c>
      <c r="F10" s="258"/>
      <c r="G10" s="259">
        <f>F10</f>
        <v>0</v>
      </c>
      <c r="H10" s="410"/>
      <c r="I10" s="253"/>
      <c r="J10" s="400">
        <v>0</v>
      </c>
    </row>
    <row r="11" spans="1:16" ht="15" thickBot="1" x14ac:dyDescent="0.35">
      <c r="A11" s="260"/>
      <c r="B11" s="247"/>
      <c r="C11" s="417" t="s">
        <v>72</v>
      </c>
      <c r="D11" s="418"/>
      <c r="E11" s="261">
        <f>SUM(E10:E10)</f>
        <v>326704.48</v>
      </c>
      <c r="F11" s="262" t="s">
        <v>73</v>
      </c>
      <c r="G11" s="263">
        <f>G10</f>
        <v>0</v>
      </c>
      <c r="H11" s="410"/>
      <c r="I11" s="253"/>
      <c r="J11" s="253"/>
    </row>
    <row r="12" spans="1:16" x14ac:dyDescent="0.3">
      <c r="A12" s="260"/>
      <c r="B12" s="247"/>
      <c r="C12" s="264"/>
      <c r="D12" s="265"/>
      <c r="E12" s="266"/>
      <c r="F12" s="267"/>
      <c r="G12" s="266"/>
      <c r="H12" s="410"/>
      <c r="I12" s="253"/>
      <c r="J12" s="253"/>
    </row>
    <row r="13" spans="1:16" x14ac:dyDescent="0.3">
      <c r="A13" s="343" t="s">
        <v>97</v>
      </c>
      <c r="B13" s="343" t="s">
        <v>28</v>
      </c>
      <c r="C13" s="344"/>
      <c r="D13" s="344"/>
      <c r="E13" s="345"/>
      <c r="F13" s="346"/>
      <c r="G13" s="345"/>
      <c r="H13" s="410"/>
      <c r="I13" s="253"/>
      <c r="J13" s="253"/>
    </row>
    <row r="14" spans="1:16" x14ac:dyDescent="0.3">
      <c r="A14" s="343" t="s">
        <v>104</v>
      </c>
      <c r="B14" s="343"/>
      <c r="C14" s="357">
        <v>200</v>
      </c>
      <c r="D14" s="344">
        <f>31.61</f>
        <v>31.61</v>
      </c>
      <c r="E14" s="345">
        <v>6322</v>
      </c>
      <c r="F14" s="413"/>
      <c r="G14" s="345">
        <f>F14*C14</f>
        <v>0</v>
      </c>
      <c r="H14" s="410"/>
      <c r="I14" s="253"/>
      <c r="J14" s="253"/>
    </row>
    <row r="15" spans="1:16" x14ac:dyDescent="0.3">
      <c r="A15" s="343" t="s">
        <v>102</v>
      </c>
      <c r="B15" s="343"/>
      <c r="C15" s="357">
        <v>480</v>
      </c>
      <c r="D15" s="344">
        <v>18.96</v>
      </c>
      <c r="E15" s="345">
        <v>9100.7999999999993</v>
      </c>
      <c r="F15" s="413"/>
      <c r="G15" s="345">
        <f>F15*C15</f>
        <v>0</v>
      </c>
      <c r="H15" s="410"/>
      <c r="I15" s="253"/>
      <c r="J15" s="253"/>
    </row>
    <row r="16" spans="1:16" ht="15" thickBot="1" x14ac:dyDescent="0.35">
      <c r="A16" s="343" t="s">
        <v>54</v>
      </c>
      <c r="B16" s="343"/>
      <c r="C16" s="357">
        <v>200</v>
      </c>
      <c r="D16" s="344">
        <v>31.61</v>
      </c>
      <c r="E16" s="404">
        <v>6322</v>
      </c>
      <c r="F16" s="414"/>
      <c r="G16" s="404">
        <f>F16*C16</f>
        <v>0</v>
      </c>
      <c r="H16" s="410"/>
      <c r="I16" s="253"/>
      <c r="J16" s="253"/>
    </row>
    <row r="17" spans="1:10" ht="15" thickBot="1" x14ac:dyDescent="0.35">
      <c r="A17" s="268"/>
      <c r="B17" s="269"/>
      <c r="C17" s="422" t="s">
        <v>103</v>
      </c>
      <c r="D17" s="430"/>
      <c r="E17" s="405">
        <f>SUM(E14:E16)</f>
        <v>21744.799999999999</v>
      </c>
      <c r="F17" s="406" t="s">
        <v>106</v>
      </c>
      <c r="G17" s="407">
        <f>SUM(G14:G16)</f>
        <v>0</v>
      </c>
      <c r="H17" s="410"/>
      <c r="I17" s="253"/>
      <c r="J17" s="253"/>
    </row>
    <row r="18" spans="1:10" x14ac:dyDescent="0.3">
      <c r="A18" s="246" t="s">
        <v>74</v>
      </c>
      <c r="B18" s="269"/>
      <c r="C18" s="264"/>
      <c r="D18" s="264"/>
      <c r="E18" s="270"/>
      <c r="F18" s="270"/>
      <c r="G18" s="270"/>
      <c r="H18" s="410"/>
      <c r="I18" s="253"/>
      <c r="J18" s="253"/>
    </row>
    <row r="19" spans="1:10" x14ac:dyDescent="0.3">
      <c r="A19" s="312" t="s">
        <v>100</v>
      </c>
      <c r="B19" s="298"/>
      <c r="C19" s="298"/>
      <c r="D19" s="298"/>
      <c r="E19" s="305">
        <v>12000</v>
      </c>
      <c r="F19" s="273"/>
      <c r="G19" s="299">
        <f>E19</f>
        <v>12000</v>
      </c>
      <c r="H19" s="410"/>
      <c r="I19" s="253"/>
      <c r="J19" s="253"/>
    </row>
    <row r="20" spans="1:10" x14ac:dyDescent="0.3">
      <c r="A20" s="312" t="s">
        <v>101</v>
      </c>
      <c r="B20" s="303"/>
      <c r="C20" s="303"/>
      <c r="D20" s="303"/>
      <c r="E20" s="354">
        <v>8000</v>
      </c>
      <c r="F20" s="273"/>
      <c r="G20" s="300">
        <f>E20</f>
        <v>8000</v>
      </c>
      <c r="H20" s="410"/>
      <c r="I20" s="253"/>
      <c r="J20" s="253"/>
    </row>
    <row r="21" spans="1:10" ht="15" thickBot="1" x14ac:dyDescent="0.35">
      <c r="A21" s="312" t="s">
        <v>98</v>
      </c>
      <c r="B21" s="301"/>
      <c r="C21" s="301"/>
      <c r="D21" s="301"/>
      <c r="E21" s="306">
        <v>30182.400000000001</v>
      </c>
      <c r="F21" s="273"/>
      <c r="G21" s="353">
        <f>E21</f>
        <v>30182.400000000001</v>
      </c>
      <c r="H21" s="410"/>
      <c r="I21" s="253"/>
      <c r="J21" s="253"/>
    </row>
    <row r="22" spans="1:10" ht="15" thickBot="1" x14ac:dyDescent="0.35">
      <c r="A22" s="411"/>
      <c r="B22" s="269"/>
      <c r="C22" s="419" t="s">
        <v>75</v>
      </c>
      <c r="D22" s="420"/>
      <c r="E22" s="302">
        <f>SUM(E19:E21)</f>
        <v>50182.400000000001</v>
      </c>
      <c r="F22" s="273" t="s">
        <v>76</v>
      </c>
      <c r="G22" s="274">
        <f>SUM(G19:G21)</f>
        <v>50182.400000000001</v>
      </c>
      <c r="H22" s="410"/>
      <c r="I22" s="253"/>
      <c r="J22" s="253"/>
    </row>
    <row r="23" spans="1:10" ht="15" thickBot="1" x14ac:dyDescent="0.35">
      <c r="A23" s="411"/>
      <c r="B23" s="269"/>
      <c r="C23" s="248"/>
      <c r="D23" s="248"/>
      <c r="E23" s="275"/>
      <c r="F23" s="269"/>
      <c r="G23" s="271"/>
      <c r="H23" s="410"/>
      <c r="I23" s="253"/>
      <c r="J23" s="253"/>
    </row>
    <row r="24" spans="1:10" x14ac:dyDescent="0.3">
      <c r="A24" s="268"/>
      <c r="B24" s="269"/>
      <c r="C24" s="276" t="s">
        <v>77</v>
      </c>
      <c r="D24" s="277"/>
      <c r="E24" s="278">
        <f>E11+E17+E22</f>
        <v>398631.67999999999</v>
      </c>
      <c r="F24" s="279" t="s">
        <v>78</v>
      </c>
      <c r="G24" s="280">
        <f>G11+G17+G22</f>
        <v>50182.400000000001</v>
      </c>
      <c r="H24" s="410"/>
      <c r="I24" s="253"/>
      <c r="J24" s="253"/>
    </row>
    <row r="25" spans="1:10" ht="15" thickBot="1" x14ac:dyDescent="0.35">
      <c r="A25" s="268"/>
      <c r="B25" s="269"/>
      <c r="C25" s="281" t="s">
        <v>79</v>
      </c>
      <c r="D25" s="282">
        <v>0.1</v>
      </c>
      <c r="E25" s="283">
        <v>39863.17</v>
      </c>
      <c r="F25" s="401">
        <v>0</v>
      </c>
      <c r="G25" s="307">
        <f>$G$24*F25</f>
        <v>0</v>
      </c>
      <c r="H25" s="410"/>
      <c r="I25" s="253"/>
      <c r="J25" s="253"/>
    </row>
    <row r="26" spans="1:10" ht="15" thickBot="1" x14ac:dyDescent="0.35">
      <c r="A26" s="268"/>
      <c r="B26" s="269"/>
      <c r="C26" s="285" t="s">
        <v>80</v>
      </c>
      <c r="D26" s="286"/>
      <c r="E26" s="287">
        <f>SUM(E24:E25)</f>
        <v>438494.85</v>
      </c>
      <c r="F26" s="288" t="s">
        <v>81</v>
      </c>
      <c r="G26" s="280">
        <f>SUM(G24:G25)</f>
        <v>50182.400000000001</v>
      </c>
      <c r="H26" s="410"/>
      <c r="I26" s="253"/>
      <c r="J26" s="253"/>
    </row>
    <row r="27" spans="1:10" x14ac:dyDescent="0.3">
      <c r="A27" s="289"/>
      <c r="B27" s="239"/>
      <c r="C27" s="290"/>
      <c r="D27" s="291"/>
      <c r="E27" s="292"/>
      <c r="F27" s="293"/>
      <c r="G27" s="294"/>
      <c r="H27" s="295"/>
    </row>
    <row r="28" spans="1:10" x14ac:dyDescent="0.3">
      <c r="A28" s="295" t="s">
        <v>82</v>
      </c>
      <c r="B28" s="295"/>
      <c r="C28" s="295"/>
      <c r="D28" s="295"/>
      <c r="E28" s="296"/>
      <c r="F28" s="295"/>
      <c r="G28" s="295"/>
      <c r="H28" s="295"/>
    </row>
    <row r="29" spans="1:10" x14ac:dyDescent="0.3">
      <c r="A29" s="289"/>
      <c r="B29" s="295"/>
      <c r="C29" s="295"/>
      <c r="D29" s="295"/>
      <c r="E29" s="295"/>
      <c r="F29" s="415"/>
      <c r="G29" s="295"/>
      <c r="H29" s="295"/>
    </row>
    <row r="30" spans="1:10" x14ac:dyDescent="0.3">
      <c r="A30" s="431" t="s">
        <v>105</v>
      </c>
      <c r="B30" s="402"/>
      <c r="C30" s="403"/>
      <c r="D30" s="403"/>
      <c r="E30" s="403"/>
      <c r="F30" s="295"/>
      <c r="G30" s="295"/>
      <c r="H30" s="295"/>
    </row>
    <row r="31" spans="1:10" x14ac:dyDescent="0.3">
      <c r="A31" s="432"/>
      <c r="B31" s="403"/>
      <c r="C31" s="403"/>
      <c r="D31" s="403"/>
      <c r="E31" s="403"/>
      <c r="F31" s="295"/>
      <c r="G31" s="295"/>
      <c r="H31" s="295"/>
    </row>
    <row r="32" spans="1:10" x14ac:dyDescent="0.3">
      <c r="A32" s="432"/>
      <c r="B32" s="403"/>
      <c r="C32" s="403"/>
      <c r="D32" s="403"/>
      <c r="E32" s="403"/>
      <c r="F32" s="412"/>
      <c r="G32" s="295"/>
      <c r="H32" s="295"/>
    </row>
    <row r="33" spans="1:8" x14ac:dyDescent="0.3">
      <c r="A33" s="432"/>
      <c r="B33" s="403"/>
      <c r="C33" s="403"/>
      <c r="D33" s="403"/>
      <c r="E33" s="403"/>
      <c r="F33" s="412"/>
      <c r="G33" s="295"/>
      <c r="H33" s="295"/>
    </row>
    <row r="34" spans="1:8" x14ac:dyDescent="0.3">
      <c r="A34" s="432"/>
      <c r="B34" s="403"/>
      <c r="C34" s="429" t="s">
        <v>99</v>
      </c>
      <c r="D34" s="429"/>
      <c r="E34" s="429"/>
      <c r="F34" s="429"/>
      <c r="G34" s="429"/>
      <c r="H34" s="295"/>
    </row>
    <row r="35" spans="1:8" x14ac:dyDescent="0.3">
      <c r="A35" s="432"/>
      <c r="B35" s="403"/>
      <c r="C35" s="416"/>
      <c r="D35" s="416"/>
      <c r="E35" s="416"/>
      <c r="F35" s="416"/>
      <c r="G35" s="295"/>
      <c r="H35" s="295"/>
    </row>
    <row r="36" spans="1:8" x14ac:dyDescent="0.3">
      <c r="A36" s="432"/>
      <c r="B36" s="403"/>
      <c r="C36" s="416"/>
      <c r="D36" s="416"/>
      <c r="E36" s="416"/>
      <c r="F36" s="416"/>
      <c r="G36" s="295"/>
      <c r="H36" s="295"/>
    </row>
    <row r="37" spans="1:8" x14ac:dyDescent="0.3">
      <c r="A37" s="432"/>
      <c r="B37" s="403"/>
      <c r="C37" s="416"/>
      <c r="D37" s="416"/>
      <c r="E37" s="416"/>
      <c r="F37" s="416"/>
      <c r="G37" s="295"/>
      <c r="H37" s="295"/>
    </row>
    <row r="38" spans="1:8" x14ac:dyDescent="0.3">
      <c r="A38" s="432"/>
      <c r="B38" s="403"/>
      <c r="C38" s="403"/>
      <c r="D38" s="403"/>
      <c r="E38" s="403"/>
      <c r="F38" s="295"/>
      <c r="G38" s="295"/>
      <c r="H38" s="295"/>
    </row>
    <row r="39" spans="1:8" x14ac:dyDescent="0.3">
      <c r="A39" s="295"/>
      <c r="B39" s="295"/>
      <c r="C39" s="295"/>
      <c r="D39" s="295"/>
      <c r="E39" s="295"/>
      <c r="F39" s="295"/>
      <c r="G39" s="295"/>
      <c r="H39" s="295"/>
    </row>
  </sheetData>
  <sheetProtection password="CED6" sheet="1" objects="1" scenarios="1"/>
  <mergeCells count="5">
    <mergeCell ref="C34:G34"/>
    <mergeCell ref="C11:D11"/>
    <mergeCell ref="C17:D17"/>
    <mergeCell ref="C22:D22"/>
    <mergeCell ref="A30:A38"/>
  </mergeCells>
  <dataValidations count="1">
    <dataValidation type="list" allowBlank="1" showInputMessage="1" showErrorMessage="1" sqref="J9:J10 F25">
      <formula1>$J$9:$J$10</formula1>
    </dataValidation>
  </dataValidations>
  <printOptions horizontalCentered="1" verticalCentered="1"/>
  <pageMargins left="0.31496062992125984" right="0.31496062992125984" top="0.35433070866141736" bottom="0.35433070866141736" header="0.31496062992125984" footer="0.31496062992125984"/>
  <pageSetup paperSize="9" scale="67" orientation="landscape" r:id="rId1"/>
  <customProperties>
    <customPr name="EpmWorksheetKeyString_GUID" r:id="rId2"/>
  </customPropertie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FDCA011C7066448BE554B3CD4D0AE7E" ma:contentTypeVersion="14" ma:contentTypeDescription="Crear nuevo documento." ma:contentTypeScope="" ma:versionID="42e4357d723850620dd9be442af3999c">
  <xsd:schema xmlns:xsd="http://www.w3.org/2001/XMLSchema" xmlns:xs="http://www.w3.org/2001/XMLSchema" xmlns:p="http://schemas.microsoft.com/office/2006/metadata/properties" xmlns:ns2="3262f2f4-cff4-4a4f-be6e-6122b4381734" xmlns:ns3="f046f778-f02e-48d9-93ec-e970b56b1436" targetNamespace="http://schemas.microsoft.com/office/2006/metadata/properties" ma:root="true" ma:fieldsID="68af5a8a6b0026075e4202be6946addb" ns2:_="" ns3:_="">
    <xsd:import namespace="3262f2f4-cff4-4a4f-be6e-6122b4381734"/>
    <xsd:import namespace="f046f778-f02e-48d9-93ec-e970b56b143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SharedWithUsers" minOccurs="0"/>
                <xsd:element ref="ns3:SharedWithDetails"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62f2f4-cff4-4a4f-be6e-6122b43817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b84de5a2-1b0a-4976-8467-b7bfd38e6e18" ma:termSetId="09814cd3-568e-fe90-9814-8d621ff8fb84" ma:anchorId="fba54fb3-c3e1-fe81-a776-ca4b69148c4d" ma:open="true" ma:isKeyword="false">
      <xsd:complexType>
        <xsd:sequence>
          <xsd:element ref="pc:Terms" minOccurs="0" maxOccurs="1"/>
        </xsd:sequence>
      </xsd:complexType>
    </xsd:element>
    <xsd:element name="MediaServiceLocation" ma:index="20" nillable="true" ma:displayName="Location" ma:descrip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046f778-f02e-48d9-93ec-e970b56b1436"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7FA4C4-26CA-495D-A67A-B189C8F518DD}">
  <ds:schemaRefs>
    <ds:schemaRef ds:uri="http://schemas.microsoft.com/sharepoint/v3/contenttype/forms"/>
  </ds:schemaRefs>
</ds:datastoreItem>
</file>

<file path=customXml/itemProps2.xml><?xml version="1.0" encoding="utf-8"?>
<ds:datastoreItem xmlns:ds="http://schemas.openxmlformats.org/officeDocument/2006/customXml" ds:itemID="{6F13BFDD-CDA8-48D5-8F1E-E5FC86848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62f2f4-cff4-4a4f-be6e-6122b4381734"/>
    <ds:schemaRef ds:uri="f046f778-f02e-48d9-93ec-e970b56b14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6</vt:i4>
      </vt:variant>
      <vt:variant>
        <vt:lpstr>Intervals amb nom</vt:lpstr>
      </vt:variant>
      <vt:variant>
        <vt:i4>2</vt:i4>
      </vt:variant>
    </vt:vector>
  </HeadingPairs>
  <TitlesOfParts>
    <vt:vector size="8" baseType="lpstr">
      <vt:lpstr>ANNEX 4 juliol</vt:lpstr>
      <vt:lpstr>2.- Periodif x mesos (juliol)</vt:lpstr>
      <vt:lpstr>2.- Licitació - Dir-Indir. </vt:lpstr>
      <vt:lpstr>3 PBL-VEC (juliol)</vt:lpstr>
      <vt:lpstr>Full1</vt:lpstr>
      <vt:lpstr>ANNEX 4 (juny)</vt:lpstr>
      <vt:lpstr>'3 PBL-VEC (juliol)'!Àrea_d'impressió</vt:lpstr>
      <vt:lpstr>Full1!Àrea_d'impressió</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Ajuntament de Barcelona</cp:lastModifiedBy>
  <cp:lastPrinted>2024-03-01T11:57:29Z</cp:lastPrinted>
  <dcterms:created xsi:type="dcterms:W3CDTF">2005-12-20T09:42:34Z</dcterms:created>
  <dcterms:modified xsi:type="dcterms:W3CDTF">2024-04-08T11:31:52Z</dcterms:modified>
</cp:coreProperties>
</file>