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OP_Recursos_Economics\Manteniment\Informes i projectes\projectes\2023\IGLO- passera fusta+escala\"/>
    </mc:Choice>
  </mc:AlternateContent>
  <xr:revisionPtr revIDLastSave="0" documentId="13_ncr:1_{E8BAD49E-BB86-49FD-898B-1CB154A43BEE}" xr6:coauthVersionLast="47" xr6:coauthVersionMax="47" xr10:uidLastSave="{00000000-0000-0000-0000-000000000000}"/>
  <bookViews>
    <workbookView xWindow="-120" yWindow="-120" windowWidth="20730" windowHeight="11160" xr2:uid="{52778D59-E8B5-4AC8-B33B-B6022BB04606}"/>
  </bookViews>
  <sheets>
    <sheet name="Amidament" sheetId="1" r:id="rId1"/>
    <sheet name="Pressupost" sheetId="2" r:id="rId2"/>
    <sheet name="Resum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3" i="1" l="1"/>
  <c r="J65" i="1"/>
  <c r="J64" i="1" l="1"/>
  <c r="J66" i="1" s="1"/>
  <c r="J67" i="1" l="1"/>
  <c r="J68" i="1" s="1"/>
  <c r="D47" i="1" l="1"/>
  <c r="G47" i="1" s="1"/>
  <c r="G54" i="1"/>
  <c r="G53" i="1"/>
  <c r="F42" i="1"/>
  <c r="D52" i="1"/>
  <c r="D51" i="1"/>
  <c r="D50" i="1"/>
  <c r="D49" i="1"/>
  <c r="D48" i="1"/>
  <c r="G48" i="1" s="1"/>
  <c r="D46" i="1"/>
  <c r="G46" i="1" s="1"/>
  <c r="D45" i="1"/>
  <c r="G45" i="1" s="1"/>
  <c r="D42" i="1"/>
  <c r="G33" i="1"/>
  <c r="G27" i="1"/>
  <c r="G25" i="1"/>
  <c r="G24" i="1"/>
  <c r="G22" i="1"/>
  <c r="E60" i="1"/>
  <c r="G60" i="1" s="1"/>
  <c r="H61" i="1" s="1"/>
  <c r="F28" i="2" s="1"/>
  <c r="H28" i="2" s="1"/>
  <c r="E52" i="1"/>
  <c r="E51" i="1"/>
  <c r="E50" i="1"/>
  <c r="E49" i="1"/>
  <c r="G49" i="1" s="1"/>
  <c r="E42" i="1"/>
  <c r="E41" i="1"/>
  <c r="G41" i="1" s="1"/>
  <c r="E40" i="1"/>
  <c r="G40" i="1" s="1"/>
  <c r="D34" i="1"/>
  <c r="G34" i="1" s="1"/>
  <c r="E26" i="1"/>
  <c r="G26" i="1" s="1"/>
  <c r="E23" i="1"/>
  <c r="G23" i="1" s="1"/>
  <c r="G10" i="1"/>
  <c r="G11" i="1"/>
  <c r="G12" i="1"/>
  <c r="G13" i="1"/>
  <c r="G14" i="1"/>
  <c r="G15" i="1"/>
  <c r="G16" i="1"/>
  <c r="D9" i="1"/>
  <c r="G9" i="1" s="1"/>
  <c r="D8" i="1"/>
  <c r="G8" i="1"/>
  <c r="G51" i="1" l="1"/>
  <c r="G50" i="1"/>
  <c r="G42" i="1"/>
  <c r="H55" i="1" s="1"/>
  <c r="H17" i="1"/>
  <c r="F8" i="2" s="1"/>
  <c r="H8" i="2" s="1"/>
  <c r="H28" i="1"/>
  <c r="F13" i="2" s="1"/>
  <c r="H13" i="2" s="1"/>
  <c r="G52" i="1"/>
  <c r="J17" i="1"/>
  <c r="J61" i="1"/>
  <c r="H35" i="1"/>
  <c r="J28" i="1" l="1"/>
  <c r="F18" i="2"/>
  <c r="H18" i="2" s="1"/>
  <c r="J35" i="1"/>
  <c r="F23" i="2"/>
  <c r="H23" i="2" s="1"/>
  <c r="H30" i="2" s="1"/>
  <c r="E5" i="3" s="1"/>
  <c r="C6" i="3" s="1"/>
  <c r="J55" i="1"/>
  <c r="C7" i="3" l="1"/>
  <c r="D8" i="3" s="1"/>
  <c r="E9" i="3" s="1"/>
  <c r="C10" i="3" s="1"/>
  <c r="E11" i="3" s="1"/>
</calcChain>
</file>

<file path=xl/sharedStrings.xml><?xml version="1.0" encoding="utf-8"?>
<sst xmlns="http://schemas.openxmlformats.org/spreadsheetml/2006/main" count="126" uniqueCount="71">
  <si>
    <t>Partida</t>
  </si>
  <si>
    <t>Descripció</t>
  </si>
  <si>
    <t>Amidament</t>
  </si>
  <si>
    <r>
      <t>m</t>
    </r>
    <r>
      <rPr>
        <vertAlign val="superscript"/>
        <sz val="11"/>
        <color rgb="FF000000"/>
        <rFont val="Arial"/>
        <family val="2"/>
      </rPr>
      <t>2</t>
    </r>
  </si>
  <si>
    <t>Raspatllat, alicació de dissolvent quan calgui, preparació de la base i pintat de biga de perfil d'acer amb esmalt sintètic del mateix color que l’existent. Aplicació de dues capes d'imprimació antioxidant i dues d'acabat.</t>
  </si>
  <si>
    <t xml:space="preserve">  Descripció</t>
  </si>
  <si>
    <t>unitats</t>
  </si>
  <si>
    <t>Longitud</t>
  </si>
  <si>
    <t>Perímetre</t>
  </si>
  <si>
    <t>Parcial</t>
  </si>
  <si>
    <t xml:space="preserve"> IPN100 replans esq.</t>
  </si>
  <si>
    <t xml:space="preserve"> IPN100 replans dreta</t>
  </si>
  <si>
    <t xml:space="preserve"> IPN100 sota passera</t>
  </si>
  <si>
    <t xml:space="preserve"> UPN100 sota passer</t>
  </si>
  <si>
    <t xml:space="preserve"> Replà sota passera</t>
  </si>
  <si>
    <t xml:space="preserve"> “Puntes” de la paret</t>
  </si>
  <si>
    <t>Total =</t>
  </si>
  <si>
    <t xml:space="preserve"> </t>
  </si>
  <si>
    <t>Raspatllat, alicació de dissolvent quan calgui, preparació de la base i pintat de barana formada malla de filferro subjectada per perfils laminats d'acer amb esmalt sintètic del mateix color que l’existent. Aplicació de dues capes d'imprimació antioxidant i dues d'acabat.</t>
  </si>
  <si>
    <t>longitud</t>
  </si>
  <si>
    <t>alçada</t>
  </si>
  <si>
    <t xml:space="preserve"> Baixades entre plant.</t>
  </si>
  <si>
    <t xml:space="preserve"> Replans esquerra</t>
  </si>
  <si>
    <t xml:space="preserve"> Replans dreta</t>
  </si>
  <si>
    <t xml:space="preserve"> Barana repls. dreta</t>
  </si>
  <si>
    <t xml:space="preserve"> Barana planta suprior</t>
  </si>
  <si>
    <t xml:space="preserve"> Barana final passera</t>
  </si>
  <si>
    <t>ml</t>
  </si>
  <si>
    <t>Raspatllat, alicació de dissolvent quan calgui, preparació de la base i pintat de tub d'acer de petita secció, massís o buit, amb esmalt sintètic del mateix color que l’existent. Aplicació de dues capes d'imprimació antioxidant i dues d'acabat.</t>
  </si>
  <si>
    <t xml:space="preserve">  Passamans rodons</t>
  </si>
  <si>
    <t xml:space="preserve">  Arcs #35x35 mm</t>
  </si>
  <si>
    <t>Raspatllat, alicació de dissolvent quan calgui, preparació de la base i pintat de superfície de xapa d'acer amb esmalt sintètic del mateix color que l’existent. Aplicació de dues capes d'imprimació antioxidant i dues d'acabat.</t>
  </si>
  <si>
    <t xml:space="preserve">  Descripció  (VERT)</t>
  </si>
  <si>
    <t xml:space="preserve"> Paret central p.Sot.</t>
  </si>
  <si>
    <t xml:space="preserve">  Descripció  (HOR)</t>
  </si>
  <si>
    <t>amplada</t>
  </si>
  <si>
    <t>Subministrament i col·locació planxes llises d’acer laminat de 5 mm de gruix, fixades amb punts de soldadura sobre tubs estructurals d’acer existents. S’inclou el tall previ de les xapes existents (rovellades), la seva retirada retallant les soldadures i el repàs de soldadures de les noves xapes per amagar totalment la línia del tall.</t>
  </si>
  <si>
    <t>El material d’esmalt a aplicar serà el OXIDS99 OXIDUX NEGRO SATINADO,</t>
  </si>
  <si>
    <t>de la casa NUPINSUR, o equivalent</t>
  </si>
  <si>
    <t>PR.01 – AMIDAMENTS DEL PROJECTE</t>
  </si>
  <si>
    <t>Import</t>
  </si>
  <si>
    <t>Preu unitari</t>
  </si>
  <si>
    <t>Subministrament i col·locació planxes llises d’acer lamint de 5 mm de gruix, fixades amb punts de soldadura sobre tubs estructurals d’acer existents. S’inclou el tall previ de les xapes existents (rovellades), la seva retirada retallant les soldadures i el repàs de soldadures de les noves xapes per amagar totalment la línia del tall.</t>
  </si>
  <si>
    <r>
      <t xml:space="preserve">Total del Pressupost d’Execució Material  =                                              ADEQUACIÓ I PINTURA D’ESCALA D’EMERGÈNCIA   </t>
    </r>
    <r>
      <rPr>
        <sz val="10"/>
        <color rgb="FFFFFFFF"/>
        <rFont val="Arial"/>
        <family val="2"/>
      </rPr>
      <t>.</t>
    </r>
  </si>
  <si>
    <t>PR.02 – PRESSUPOST DEL PROJECTE</t>
  </si>
  <si>
    <t>Pressupost d’Execució Material – PEM</t>
  </si>
  <si>
    <t>13,00 % Despeses Generals .  .  .  .</t>
  </si>
  <si>
    <t>6,00 % Benefici Industrial   .  .  .  .  .</t>
  </si>
  <si>
    <t>DG + BI</t>
  </si>
  <si>
    <t>Pressupost de Contractació – PEC</t>
  </si>
  <si>
    <t>21,00 %  IVA  .  .  .  .  .  .  .</t>
  </si>
  <si>
    <t>Total  PEC + IVA</t>
  </si>
  <si>
    <t>PR.03 – RESUM DE PRESSUPOST</t>
  </si>
  <si>
    <t xml:space="preserve"> Paret central escala  (1 cara)</t>
  </si>
  <si>
    <t xml:space="preserve"> Paret central p.Sot.  (1 cara)</t>
  </si>
  <si>
    <t xml:space="preserve"> Passera PB cara sup  (1 cara)</t>
  </si>
  <si>
    <t xml:space="preserve"> Passera PB cara inf  (1 cara)</t>
  </si>
  <si>
    <t xml:space="preserve"> Tramada 17 graons (2 cares)</t>
  </si>
  <si>
    <t xml:space="preserve">             25 graons (2 cares)</t>
  </si>
  <si>
    <t xml:space="preserve"> Tramada 25 graons (2 cares)</t>
  </si>
  <si>
    <t xml:space="preserve"> Replà dreta PB (2 cares)</t>
  </si>
  <si>
    <t xml:space="preserve"> Replans dreta (2 cares)</t>
  </si>
  <si>
    <t xml:space="preserve"> Replans esquerra (2 cares)</t>
  </si>
  <si>
    <t xml:space="preserve"> Barana xapa passera (2 cares)</t>
  </si>
  <si>
    <t xml:space="preserve">                          (2 cares)</t>
  </si>
  <si>
    <t>Pressupost Execució Material</t>
  </si>
  <si>
    <t>13% Despeses Generals</t>
  </si>
  <si>
    <t>6% Benefici Industrial</t>
  </si>
  <si>
    <t>Pressupost Execució per Contracte</t>
  </si>
  <si>
    <t>IVA 21%</t>
  </si>
  <si>
    <t>Pressupost Execució per Contracte amb IVA inclòs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</si>
</sst>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#,##0.00\ &quot;€&quot;"/>
    <numFmt numFmtId="165" formatCode="#,##0.00\ \€"/>
  </numFmts>
  <fonts count="22" x14ac:knownFonts="1">
    <font>
      <sz val="11"/>
      <color theme="1"/>
      <name val="Calibri"/>
      <family val="2"/>
      <scheme val="minor"/>
    </font>
    <font>
      <i/>
      <sz val="9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vertAlign val="superscript"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sz val="8"/>
      <color theme="1"/>
      <name val="Arial"/>
      <family val="2"/>
    </font>
    <font>
      <i/>
      <sz val="11"/>
      <color theme="1"/>
      <name val="Arial"/>
      <family val="2"/>
    </font>
    <font>
      <i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rgb="FFFFFFFF"/>
      <name val="Arial"/>
      <family val="2"/>
    </font>
    <font>
      <b/>
      <i/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Calibri"/>
      <family val="1"/>
    </font>
    <font>
      <b/>
      <sz val="10"/>
      <color rgb="FF00000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 wrapText="1"/>
    </xf>
    <xf numFmtId="4" fontId="6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3" borderId="0" xfId="0" applyFont="1" applyFill="1"/>
    <xf numFmtId="0" fontId="0" fillId="3" borderId="0" xfId="0" applyFill="1"/>
    <xf numFmtId="8" fontId="6" fillId="0" borderId="0" xfId="0" applyNumberFormat="1" applyFont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8" fontId="3" fillId="0" borderId="1" xfId="0" applyNumberFormat="1" applyFont="1" applyBorder="1" applyAlignment="1">
      <alignment horizontal="right" vertical="center" wrapText="1"/>
    </xf>
    <xf numFmtId="4" fontId="8" fillId="0" borderId="0" xfId="0" applyNumberFormat="1" applyFont="1" applyAlignment="1">
      <alignment horizontal="center" vertical="center" wrapText="1"/>
    </xf>
    <xf numFmtId="8" fontId="2" fillId="2" borderId="1" xfId="0" applyNumberFormat="1" applyFont="1" applyFill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8" fontId="6" fillId="0" borderId="1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8" fontId="6" fillId="0" borderId="4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8" fontId="2" fillId="2" borderId="0" xfId="0" applyNumberFormat="1" applyFont="1" applyFill="1" applyAlignment="1">
      <alignment horizontal="right" vertical="center" wrapText="1"/>
    </xf>
    <xf numFmtId="0" fontId="11" fillId="0" borderId="3" xfId="0" applyFont="1" applyBorder="1" applyAlignment="1">
      <alignment horizontal="right" vertical="center" wrapText="1"/>
    </xf>
    <xf numFmtId="8" fontId="11" fillId="0" borderId="3" xfId="0" applyNumberFormat="1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6" fillId="2" borderId="0" xfId="0" applyFont="1" applyFill="1" applyAlignment="1">
      <alignment horizontal="center" vertical="center" wrapText="1"/>
    </xf>
    <xf numFmtId="8" fontId="16" fillId="2" borderId="0" xfId="0" applyNumberFormat="1" applyFont="1" applyFill="1" applyAlignment="1">
      <alignment horizontal="right" vertical="center" wrapText="1"/>
    </xf>
    <xf numFmtId="164" fontId="7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  <xf numFmtId="0" fontId="6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16" fillId="2" borderId="2" xfId="0" applyFont="1" applyFill="1" applyBorder="1" applyAlignment="1">
      <alignment horizontal="right" vertical="center" wrapText="1"/>
    </xf>
    <xf numFmtId="0" fontId="16" fillId="2" borderId="7" xfId="0" applyFont="1" applyFill="1" applyBorder="1" applyAlignment="1">
      <alignment horizontal="right" vertical="center" wrapText="1"/>
    </xf>
    <xf numFmtId="0" fontId="9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 wrapText="1"/>
    </xf>
    <xf numFmtId="165" fontId="19" fillId="0" borderId="0" xfId="0" applyNumberFormat="1" applyFont="1" applyAlignment="1">
      <alignment vertical="top" shrinkToFit="1"/>
    </xf>
    <xf numFmtId="165" fontId="21" fillId="0" borderId="0" xfId="0" applyNumberFormat="1" applyFont="1" applyAlignment="1">
      <alignment vertical="top" shrinkToFit="1"/>
    </xf>
    <xf numFmtId="0" fontId="0" fillId="0" borderId="0" xfId="0" applyAlignment="1">
      <alignment wrapText="1"/>
    </xf>
    <xf numFmtId="4" fontId="17" fillId="0" borderId="0" xfId="0" applyNumberFormat="1" applyFont="1"/>
    <xf numFmtId="0" fontId="0" fillId="0" borderId="0" xfId="0" applyBorder="1" applyAlignment="1">
      <alignment horizontal="left" wrapText="1"/>
    </xf>
    <xf numFmtId="0" fontId="18" fillId="0" borderId="2" xfId="0" applyFont="1" applyBorder="1" applyAlignment="1">
      <alignment horizontal="left" vertical="top" wrapText="1"/>
    </xf>
    <xf numFmtId="0" fontId="20" fillId="0" borderId="0" xfId="0" applyFont="1" applyBorder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20" fillId="0" borderId="0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ici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89350-1467-4407-BD4A-0F150927A72A}">
  <dimension ref="B2:J76"/>
  <sheetViews>
    <sheetView tabSelected="1" topLeftCell="A57" workbookViewId="0">
      <selection activeCell="M74" sqref="M74"/>
    </sheetView>
  </sheetViews>
  <sheetFormatPr defaultRowHeight="15" x14ac:dyDescent="0.25"/>
  <cols>
    <col min="2" max="2" width="10.7109375" customWidth="1"/>
    <col min="3" max="3" width="14.7109375" customWidth="1"/>
    <col min="4" max="8" width="10.7109375" customWidth="1"/>
    <col min="9" max="9" width="11.5703125" customWidth="1"/>
    <col min="10" max="10" width="14.140625" customWidth="1"/>
  </cols>
  <sheetData>
    <row r="2" spans="2:10" ht="15.75" x14ac:dyDescent="0.25">
      <c r="B2" s="16" t="s">
        <v>39</v>
      </c>
      <c r="C2" s="17"/>
      <c r="D2" s="17"/>
      <c r="E2" s="17"/>
      <c r="F2" s="17"/>
      <c r="G2" s="17"/>
      <c r="H2" s="17"/>
    </row>
    <row r="4" spans="2:10" ht="15.75" thickBot="1" x14ac:dyDescent="0.3">
      <c r="B4" s="1" t="s">
        <v>0</v>
      </c>
      <c r="C4" s="46" t="s">
        <v>1</v>
      </c>
      <c r="D4" s="46"/>
      <c r="E4" s="46"/>
      <c r="F4" s="46"/>
      <c r="G4" s="46"/>
      <c r="H4" s="3" t="s">
        <v>2</v>
      </c>
      <c r="I4" s="3" t="s">
        <v>41</v>
      </c>
      <c r="J4" s="3" t="s">
        <v>40</v>
      </c>
    </row>
    <row r="5" spans="2:10" ht="52.9" customHeight="1" x14ac:dyDescent="0.25">
      <c r="B5" s="4">
        <v>1</v>
      </c>
      <c r="C5" s="47" t="s">
        <v>4</v>
      </c>
      <c r="D5" s="47"/>
      <c r="E5" s="47"/>
      <c r="F5" s="47"/>
      <c r="G5" s="47"/>
      <c r="H5" s="48"/>
    </row>
    <row r="6" spans="2:10" ht="16.5" x14ac:dyDescent="0.25">
      <c r="B6" s="5" t="s">
        <v>3</v>
      </c>
      <c r="C6" s="45"/>
      <c r="D6" s="45"/>
      <c r="E6" s="45"/>
      <c r="F6" s="45"/>
      <c r="G6" s="45"/>
      <c r="H6" s="42"/>
    </row>
    <row r="7" spans="2:10" x14ac:dyDescent="0.25">
      <c r="B7" s="43" t="s">
        <v>5</v>
      </c>
      <c r="C7" s="43"/>
      <c r="D7" s="2" t="s">
        <v>6</v>
      </c>
      <c r="E7" s="2" t="s">
        <v>7</v>
      </c>
      <c r="F7" s="2" t="s">
        <v>8</v>
      </c>
      <c r="G7" s="6" t="s">
        <v>9</v>
      </c>
      <c r="H7" s="44"/>
    </row>
    <row r="8" spans="2:10" x14ac:dyDescent="0.25">
      <c r="B8" s="43" t="s">
        <v>10</v>
      </c>
      <c r="C8" s="43"/>
      <c r="D8" s="2">
        <f>4*4</f>
        <v>16</v>
      </c>
      <c r="E8" s="11">
        <v>1.25</v>
      </c>
      <c r="F8" s="11">
        <v>0.33</v>
      </c>
      <c r="G8" s="12">
        <f>+D8*E8*F8</f>
        <v>6.6000000000000005</v>
      </c>
      <c r="H8" s="44"/>
    </row>
    <row r="9" spans="2:10" x14ac:dyDescent="0.25">
      <c r="B9" s="43" t="s">
        <v>11</v>
      </c>
      <c r="C9" s="43"/>
      <c r="D9" s="2">
        <f>2*2</f>
        <v>4</v>
      </c>
      <c r="E9" s="11">
        <v>1.25</v>
      </c>
      <c r="F9" s="11">
        <v>0.33</v>
      </c>
      <c r="G9" s="12">
        <f t="shared" ref="G9:G16" si="0">+D9*E9*F9</f>
        <v>1.6500000000000001</v>
      </c>
      <c r="H9" s="44"/>
    </row>
    <row r="10" spans="2:10" x14ac:dyDescent="0.25">
      <c r="B10" s="43" t="s">
        <v>12</v>
      </c>
      <c r="C10" s="43"/>
      <c r="D10" s="2">
        <v>4</v>
      </c>
      <c r="E10" s="11">
        <v>1.4</v>
      </c>
      <c r="F10" s="11">
        <v>0.33</v>
      </c>
      <c r="G10" s="12">
        <f t="shared" si="0"/>
        <v>1.8479999999999999</v>
      </c>
      <c r="H10" s="44"/>
    </row>
    <row r="11" spans="2:10" x14ac:dyDescent="0.25">
      <c r="B11" s="43" t="s">
        <v>13</v>
      </c>
      <c r="C11" s="43"/>
      <c r="D11" s="2">
        <v>1</v>
      </c>
      <c r="E11" s="11">
        <v>3.5</v>
      </c>
      <c r="F11" s="11">
        <v>0.22</v>
      </c>
      <c r="G11" s="12">
        <f t="shared" si="0"/>
        <v>0.77</v>
      </c>
      <c r="H11" s="44"/>
    </row>
    <row r="12" spans="2:10" x14ac:dyDescent="0.25">
      <c r="B12" s="43" t="s">
        <v>14</v>
      </c>
      <c r="C12" s="43"/>
      <c r="D12" s="2">
        <v>1</v>
      </c>
      <c r="E12" s="11">
        <v>3.3</v>
      </c>
      <c r="F12" s="11">
        <v>0.33</v>
      </c>
      <c r="G12" s="12">
        <f t="shared" si="0"/>
        <v>1.089</v>
      </c>
      <c r="H12" s="44"/>
    </row>
    <row r="13" spans="2:10" x14ac:dyDescent="0.25">
      <c r="B13" s="43"/>
      <c r="C13" s="43"/>
      <c r="D13" s="2">
        <v>2</v>
      </c>
      <c r="E13" s="11">
        <v>2.2999999999999998</v>
      </c>
      <c r="F13" s="11">
        <v>0.33</v>
      </c>
      <c r="G13" s="12">
        <f t="shared" si="0"/>
        <v>1.518</v>
      </c>
      <c r="H13" s="44"/>
    </row>
    <row r="14" spans="2:10" x14ac:dyDescent="0.25">
      <c r="B14" s="43"/>
      <c r="C14" s="43"/>
      <c r="D14" s="2">
        <v>1</v>
      </c>
      <c r="E14" s="11">
        <v>1.3</v>
      </c>
      <c r="F14" s="11">
        <v>0.33</v>
      </c>
      <c r="G14" s="12">
        <f t="shared" si="0"/>
        <v>0.42900000000000005</v>
      </c>
      <c r="H14" s="44"/>
    </row>
    <row r="15" spans="2:10" x14ac:dyDescent="0.25">
      <c r="B15" s="43" t="s">
        <v>15</v>
      </c>
      <c r="C15" s="43"/>
      <c r="D15" s="2">
        <v>4</v>
      </c>
      <c r="E15" s="11">
        <v>2.54</v>
      </c>
      <c r="F15" s="11">
        <v>0.4</v>
      </c>
      <c r="G15" s="12">
        <f t="shared" si="0"/>
        <v>4.0640000000000001</v>
      </c>
      <c r="H15" s="44"/>
    </row>
    <row r="16" spans="2:10" x14ac:dyDescent="0.25">
      <c r="B16" s="43"/>
      <c r="C16" s="43"/>
      <c r="D16" s="2">
        <v>3</v>
      </c>
      <c r="E16" s="11">
        <v>1.3</v>
      </c>
      <c r="F16" s="11">
        <v>0.4</v>
      </c>
      <c r="G16" s="12">
        <f t="shared" si="0"/>
        <v>1.5600000000000003</v>
      </c>
      <c r="H16" s="44"/>
    </row>
    <row r="17" spans="2:10" x14ac:dyDescent="0.25">
      <c r="B17" s="39" t="s">
        <v>16</v>
      </c>
      <c r="C17" s="39"/>
      <c r="D17" s="39"/>
      <c r="E17" s="39"/>
      <c r="F17" s="39"/>
      <c r="G17" s="39"/>
      <c r="H17" s="13">
        <f>SUM(G8:G16)</f>
        <v>19.527999999999999</v>
      </c>
      <c r="J17">
        <f>H17*I17</f>
        <v>0</v>
      </c>
    </row>
    <row r="18" spans="2:10" x14ac:dyDescent="0.25">
      <c r="B18" s="41" t="s">
        <v>17</v>
      </c>
      <c r="C18" s="41"/>
      <c r="D18" s="41"/>
      <c r="E18" s="41"/>
      <c r="F18" s="41"/>
      <c r="G18" s="41"/>
      <c r="H18" s="8"/>
    </row>
    <row r="19" spans="2:10" ht="66.599999999999994" customHeight="1" x14ac:dyDescent="0.25">
      <c r="B19" s="4">
        <v>2</v>
      </c>
      <c r="C19" s="45" t="s">
        <v>18</v>
      </c>
      <c r="D19" s="45"/>
      <c r="E19" s="45"/>
      <c r="F19" s="45"/>
      <c r="G19" s="45"/>
      <c r="H19" s="42"/>
    </row>
    <row r="20" spans="2:10" ht="16.5" x14ac:dyDescent="0.25">
      <c r="B20" s="5" t="s">
        <v>3</v>
      </c>
      <c r="C20" s="45"/>
      <c r="D20" s="45"/>
      <c r="E20" s="45"/>
      <c r="F20" s="45"/>
      <c r="G20" s="45"/>
      <c r="H20" s="42"/>
    </row>
    <row r="21" spans="2:10" x14ac:dyDescent="0.25">
      <c r="B21" s="43" t="s">
        <v>5</v>
      </c>
      <c r="C21" s="43"/>
      <c r="D21" s="2" t="s">
        <v>6</v>
      </c>
      <c r="E21" s="2" t="s">
        <v>19</v>
      </c>
      <c r="F21" s="2" t="s">
        <v>20</v>
      </c>
      <c r="G21" s="6" t="s">
        <v>9</v>
      </c>
      <c r="H21" s="44"/>
    </row>
    <row r="22" spans="2:10" x14ac:dyDescent="0.25">
      <c r="B22" s="43" t="s">
        <v>21</v>
      </c>
      <c r="C22" s="43"/>
      <c r="D22" s="2">
        <v>4</v>
      </c>
      <c r="E22" s="11">
        <v>5.6</v>
      </c>
      <c r="F22" s="11">
        <v>1.6</v>
      </c>
      <c r="G22" s="12">
        <f t="shared" ref="G22:G27" si="1">+D22*E22*F22</f>
        <v>35.839999999999996</v>
      </c>
      <c r="H22" s="44"/>
    </row>
    <row r="23" spans="2:10" x14ac:dyDescent="0.25">
      <c r="B23" s="43" t="s">
        <v>22</v>
      </c>
      <c r="C23" s="43"/>
      <c r="D23" s="2">
        <v>4</v>
      </c>
      <c r="E23" s="11">
        <f>2.5+1.55</f>
        <v>4.05</v>
      </c>
      <c r="F23" s="11">
        <v>1.85</v>
      </c>
      <c r="G23" s="12">
        <f t="shared" si="1"/>
        <v>29.97</v>
      </c>
      <c r="H23" s="44"/>
    </row>
    <row r="24" spans="2:10" x14ac:dyDescent="0.25">
      <c r="B24" s="43" t="s">
        <v>23</v>
      </c>
      <c r="C24" s="43"/>
      <c r="D24" s="2">
        <v>2</v>
      </c>
      <c r="E24" s="11">
        <v>1.25</v>
      </c>
      <c r="F24" s="11">
        <v>1.85</v>
      </c>
      <c r="G24" s="12">
        <f t="shared" si="1"/>
        <v>4.625</v>
      </c>
      <c r="H24" s="44"/>
    </row>
    <row r="25" spans="2:10" x14ac:dyDescent="0.25">
      <c r="B25" s="43" t="s">
        <v>24</v>
      </c>
      <c r="C25" s="43"/>
      <c r="D25" s="2">
        <v>2</v>
      </c>
      <c r="E25" s="11">
        <v>2.5</v>
      </c>
      <c r="F25" s="11">
        <v>0.95</v>
      </c>
      <c r="G25" s="12">
        <f t="shared" si="1"/>
        <v>4.75</v>
      </c>
      <c r="H25" s="44"/>
    </row>
    <row r="26" spans="2:10" x14ac:dyDescent="0.25">
      <c r="B26" s="43" t="s">
        <v>25</v>
      </c>
      <c r="C26" s="43"/>
      <c r="D26" s="2">
        <v>1</v>
      </c>
      <c r="E26" s="11">
        <f>7.4+1</f>
        <v>8.4</v>
      </c>
      <c r="F26" s="11">
        <v>0.95</v>
      </c>
      <c r="G26" s="12">
        <f t="shared" si="1"/>
        <v>7.9799999999999995</v>
      </c>
      <c r="H26" s="44"/>
    </row>
    <row r="27" spans="2:10" x14ac:dyDescent="0.25">
      <c r="B27" s="43" t="s">
        <v>26</v>
      </c>
      <c r="C27" s="43"/>
      <c r="D27" s="2">
        <v>1</v>
      </c>
      <c r="E27" s="11">
        <v>4.1500000000000004</v>
      </c>
      <c r="F27" s="11">
        <v>0.9</v>
      </c>
      <c r="G27" s="12">
        <f t="shared" si="1"/>
        <v>3.7350000000000003</v>
      </c>
      <c r="H27" s="44"/>
    </row>
    <row r="28" spans="2:10" x14ac:dyDescent="0.25">
      <c r="B28" s="39" t="s">
        <v>16</v>
      </c>
      <c r="C28" s="39"/>
      <c r="D28" s="39"/>
      <c r="E28" s="39"/>
      <c r="F28" s="39"/>
      <c r="G28" s="39"/>
      <c r="H28" s="13">
        <f>SUM(G22:G27)</f>
        <v>86.9</v>
      </c>
      <c r="J28">
        <f>H28*I28</f>
        <v>0</v>
      </c>
    </row>
    <row r="29" spans="2:10" x14ac:dyDescent="0.25">
      <c r="B29" s="41" t="s">
        <v>17</v>
      </c>
      <c r="C29" s="41"/>
      <c r="D29" s="41"/>
      <c r="E29" s="41"/>
      <c r="F29" s="41"/>
      <c r="G29" s="41"/>
      <c r="H29" s="8"/>
    </row>
    <row r="30" spans="2:10" ht="54.6" customHeight="1" x14ac:dyDescent="0.25">
      <c r="B30" s="4">
        <v>3</v>
      </c>
      <c r="C30" s="45" t="s">
        <v>28</v>
      </c>
      <c r="D30" s="45"/>
      <c r="E30" s="45"/>
      <c r="F30" s="45"/>
      <c r="G30" s="45"/>
      <c r="H30" s="42"/>
    </row>
    <row r="31" spans="2:10" x14ac:dyDescent="0.25">
      <c r="B31" s="5" t="s">
        <v>27</v>
      </c>
      <c r="C31" s="45"/>
      <c r="D31" s="45"/>
      <c r="E31" s="45"/>
      <c r="F31" s="45"/>
      <c r="G31" s="45"/>
      <c r="H31" s="42"/>
    </row>
    <row r="32" spans="2:10" x14ac:dyDescent="0.25">
      <c r="B32" s="43" t="s">
        <v>5</v>
      </c>
      <c r="C32" s="43"/>
      <c r="D32" s="2" t="s">
        <v>6</v>
      </c>
      <c r="E32" s="2" t="s">
        <v>19</v>
      </c>
      <c r="F32" s="9"/>
      <c r="G32" s="6" t="s">
        <v>9</v>
      </c>
      <c r="H32" s="44"/>
    </row>
    <row r="33" spans="2:10" x14ac:dyDescent="0.25">
      <c r="B33" s="43" t="s">
        <v>29</v>
      </c>
      <c r="C33" s="43"/>
      <c r="D33" s="2">
        <v>4</v>
      </c>
      <c r="E33" s="11">
        <v>8.6</v>
      </c>
      <c r="F33" s="11"/>
      <c r="G33" s="12">
        <f>+D33*E33</f>
        <v>34.4</v>
      </c>
      <c r="H33" s="44"/>
    </row>
    <row r="34" spans="2:10" x14ac:dyDescent="0.25">
      <c r="B34" s="43" t="s">
        <v>30</v>
      </c>
      <c r="C34" s="43"/>
      <c r="D34" s="2">
        <f>8*4</f>
        <v>32</v>
      </c>
      <c r="E34" s="11">
        <v>3.55</v>
      </c>
      <c r="F34" s="11"/>
      <c r="G34" s="12">
        <f>+D34*E34</f>
        <v>113.6</v>
      </c>
      <c r="H34" s="44"/>
    </row>
    <row r="35" spans="2:10" x14ac:dyDescent="0.25">
      <c r="B35" s="39" t="s">
        <v>16</v>
      </c>
      <c r="C35" s="39"/>
      <c r="D35" s="39"/>
      <c r="E35" s="39"/>
      <c r="F35" s="39"/>
      <c r="G35" s="39"/>
      <c r="H35" s="13">
        <f>SUM(G33:G34)</f>
        <v>148</v>
      </c>
      <c r="J35">
        <f>H35*I35</f>
        <v>0</v>
      </c>
    </row>
    <row r="36" spans="2:10" x14ac:dyDescent="0.25">
      <c r="B36" s="41" t="s">
        <v>17</v>
      </c>
      <c r="C36" s="41"/>
      <c r="D36" s="41"/>
      <c r="E36" s="41"/>
      <c r="F36" s="41"/>
      <c r="G36" s="41"/>
      <c r="H36" s="8"/>
    </row>
    <row r="37" spans="2:10" ht="52.9" customHeight="1" x14ac:dyDescent="0.25">
      <c r="B37" s="4">
        <v>4</v>
      </c>
      <c r="C37" s="45" t="s">
        <v>31</v>
      </c>
      <c r="D37" s="45"/>
      <c r="E37" s="45"/>
      <c r="F37" s="45"/>
      <c r="G37" s="45"/>
      <c r="H37" s="42"/>
    </row>
    <row r="38" spans="2:10" ht="16.5" x14ac:dyDescent="0.25">
      <c r="B38" s="5" t="s">
        <v>3</v>
      </c>
      <c r="C38" s="45"/>
      <c r="D38" s="45"/>
      <c r="E38" s="45"/>
      <c r="F38" s="45"/>
      <c r="G38" s="45"/>
      <c r="H38" s="42"/>
    </row>
    <row r="39" spans="2:10" x14ac:dyDescent="0.25">
      <c r="B39" s="43" t="s">
        <v>32</v>
      </c>
      <c r="C39" s="43"/>
      <c r="D39" s="2" t="s">
        <v>6</v>
      </c>
      <c r="E39" s="2" t="s">
        <v>19</v>
      </c>
      <c r="F39" s="2" t="s">
        <v>20</v>
      </c>
      <c r="G39" s="6" t="s">
        <v>9</v>
      </c>
      <c r="H39" s="44"/>
    </row>
    <row r="40" spans="2:10" x14ac:dyDescent="0.25">
      <c r="B40" s="43" t="s">
        <v>53</v>
      </c>
      <c r="C40" s="43"/>
      <c r="D40" s="2">
        <v>3</v>
      </c>
      <c r="E40" s="2">
        <f>2*(7.4+0.09)</f>
        <v>14.98</v>
      </c>
      <c r="F40" s="2">
        <v>4.75</v>
      </c>
      <c r="G40" s="12">
        <f t="shared" ref="G40:G42" si="2">+D40*E40*F40</f>
        <v>213.46499999999997</v>
      </c>
      <c r="H40" s="44"/>
    </row>
    <row r="41" spans="2:10" x14ac:dyDescent="0.25">
      <c r="B41" s="43" t="s">
        <v>54</v>
      </c>
      <c r="C41" s="43"/>
      <c r="D41" s="2">
        <v>1</v>
      </c>
      <c r="E41" s="2">
        <f>2*(7.4+0.09)</f>
        <v>14.98</v>
      </c>
      <c r="F41" s="2">
        <v>3.5</v>
      </c>
      <c r="G41" s="12">
        <f t="shared" si="2"/>
        <v>52.43</v>
      </c>
      <c r="H41" s="44"/>
    </row>
    <row r="42" spans="2:10" x14ac:dyDescent="0.25">
      <c r="B42" s="43" t="s">
        <v>63</v>
      </c>
      <c r="C42" s="43"/>
      <c r="D42" s="2">
        <f>1*2</f>
        <v>2</v>
      </c>
      <c r="E42" s="2">
        <f>+(0.85+17.5)</f>
        <v>18.350000000000001</v>
      </c>
      <c r="F42" s="2">
        <f>+(1.25+0.2)</f>
        <v>1.45</v>
      </c>
      <c r="G42" s="12">
        <f t="shared" si="2"/>
        <v>53.215000000000003</v>
      </c>
      <c r="H42" s="44"/>
    </row>
    <row r="43" spans="2:10" x14ac:dyDescent="0.25">
      <c r="B43" s="43"/>
      <c r="C43" s="43"/>
      <c r="D43" s="2"/>
      <c r="E43" s="2"/>
      <c r="F43" s="2"/>
      <c r="G43" s="6"/>
      <c r="H43" s="44"/>
    </row>
    <row r="44" spans="2:10" x14ac:dyDescent="0.25">
      <c r="B44" s="43" t="s">
        <v>34</v>
      </c>
      <c r="C44" s="43"/>
      <c r="D44" s="2" t="s">
        <v>6</v>
      </c>
      <c r="E44" s="2" t="s">
        <v>19</v>
      </c>
      <c r="F44" s="2" t="s">
        <v>35</v>
      </c>
      <c r="G44" s="6" t="s">
        <v>9</v>
      </c>
      <c r="H44" s="44"/>
    </row>
    <row r="45" spans="2:10" x14ac:dyDescent="0.25">
      <c r="B45" s="43" t="s">
        <v>62</v>
      </c>
      <c r="C45" s="43"/>
      <c r="D45" s="2">
        <f>4*2</f>
        <v>8</v>
      </c>
      <c r="E45" s="11">
        <v>2.54</v>
      </c>
      <c r="F45" s="11">
        <v>1.34</v>
      </c>
      <c r="G45" s="12">
        <f t="shared" ref="G45:G54" si="3">+D45*E45*F45</f>
        <v>27.228800000000003</v>
      </c>
      <c r="H45" s="44"/>
    </row>
    <row r="46" spans="2:10" x14ac:dyDescent="0.25">
      <c r="B46" s="43" t="s">
        <v>61</v>
      </c>
      <c r="C46" s="43"/>
      <c r="D46" s="2">
        <f>2*2</f>
        <v>4</v>
      </c>
      <c r="E46" s="11">
        <v>1.25</v>
      </c>
      <c r="F46" s="11">
        <v>1.34</v>
      </c>
      <c r="G46" s="12">
        <f t="shared" si="3"/>
        <v>6.7</v>
      </c>
      <c r="H46" s="44"/>
    </row>
    <row r="47" spans="2:10" x14ac:dyDescent="0.25">
      <c r="B47" s="43" t="s">
        <v>60</v>
      </c>
      <c r="C47" s="43"/>
      <c r="D47" s="2">
        <f>1*2</f>
        <v>2</v>
      </c>
      <c r="E47" s="11">
        <v>1.9</v>
      </c>
      <c r="F47" s="11">
        <v>2.23</v>
      </c>
      <c r="G47" s="12">
        <f t="shared" si="3"/>
        <v>8.4740000000000002</v>
      </c>
      <c r="H47" s="44"/>
    </row>
    <row r="48" spans="2:10" x14ac:dyDescent="0.25">
      <c r="B48" s="43" t="s">
        <v>64</v>
      </c>
      <c r="C48" s="43"/>
      <c r="D48" s="2">
        <f>1*2</f>
        <v>2</v>
      </c>
      <c r="E48" s="11">
        <v>0.65</v>
      </c>
      <c r="F48" s="11">
        <v>1.24</v>
      </c>
      <c r="G48" s="12">
        <f t="shared" si="3"/>
        <v>1.6120000000000001</v>
      </c>
      <c r="H48" s="44"/>
    </row>
    <row r="49" spans="2:10" x14ac:dyDescent="0.25">
      <c r="B49" s="43" t="s">
        <v>59</v>
      </c>
      <c r="C49" s="43"/>
      <c r="D49" s="2">
        <f>25*2</f>
        <v>50</v>
      </c>
      <c r="E49" s="11">
        <f>+(0.32+0.2)</f>
        <v>0.52</v>
      </c>
      <c r="F49" s="11">
        <v>1.25</v>
      </c>
      <c r="G49" s="12">
        <f t="shared" si="3"/>
        <v>32.5</v>
      </c>
      <c r="H49" s="44"/>
    </row>
    <row r="50" spans="2:10" x14ac:dyDescent="0.25">
      <c r="B50" s="43" t="s">
        <v>58</v>
      </c>
      <c r="C50" s="43"/>
      <c r="D50" s="2">
        <f>25*2</f>
        <v>50</v>
      </c>
      <c r="E50" s="11">
        <f>+(0.32+0.2)</f>
        <v>0.52</v>
      </c>
      <c r="F50" s="11">
        <v>1.25</v>
      </c>
      <c r="G50" s="12">
        <f t="shared" si="3"/>
        <v>32.5</v>
      </c>
      <c r="H50" s="44"/>
    </row>
    <row r="51" spans="2:10" x14ac:dyDescent="0.25">
      <c r="B51" s="43" t="s">
        <v>58</v>
      </c>
      <c r="C51" s="43"/>
      <c r="D51" s="2">
        <f>25*2</f>
        <v>50</v>
      </c>
      <c r="E51" s="11">
        <f>+(0.32+0.2)</f>
        <v>0.52</v>
      </c>
      <c r="F51" s="11">
        <v>1.25</v>
      </c>
      <c r="G51" s="12">
        <f t="shared" si="3"/>
        <v>32.5</v>
      </c>
      <c r="H51" s="44"/>
    </row>
    <row r="52" spans="2:10" x14ac:dyDescent="0.25">
      <c r="B52" s="43" t="s">
        <v>57</v>
      </c>
      <c r="C52" s="43"/>
      <c r="D52" s="2">
        <f>17*2</f>
        <v>34</v>
      </c>
      <c r="E52" s="11">
        <f>+(0.32+0.2)</f>
        <v>0.52</v>
      </c>
      <c r="F52" s="11">
        <v>1.25</v>
      </c>
      <c r="G52" s="12">
        <f t="shared" si="3"/>
        <v>22.1</v>
      </c>
      <c r="H52" s="44"/>
    </row>
    <row r="53" spans="2:10" x14ac:dyDescent="0.25">
      <c r="B53" s="43" t="s">
        <v>55</v>
      </c>
      <c r="C53" s="43"/>
      <c r="D53" s="2">
        <v>1</v>
      </c>
      <c r="E53" s="11">
        <v>15.5</v>
      </c>
      <c r="F53" s="11">
        <v>1.43</v>
      </c>
      <c r="G53" s="12">
        <f t="shared" si="3"/>
        <v>22.164999999999999</v>
      </c>
      <c r="H53" s="44"/>
    </row>
    <row r="54" spans="2:10" x14ac:dyDescent="0.25">
      <c r="B54" s="43" t="s">
        <v>56</v>
      </c>
      <c r="C54" s="43"/>
      <c r="D54" s="2">
        <v>1</v>
      </c>
      <c r="E54" s="11">
        <v>3.5</v>
      </c>
      <c r="F54" s="11">
        <v>1.43</v>
      </c>
      <c r="G54" s="12">
        <f t="shared" si="3"/>
        <v>5.0049999999999999</v>
      </c>
      <c r="H54" s="44"/>
    </row>
    <row r="55" spans="2:10" x14ac:dyDescent="0.25">
      <c r="B55" s="39" t="s">
        <v>16</v>
      </c>
      <c r="C55" s="39"/>
      <c r="D55" s="39"/>
      <c r="E55" s="39"/>
      <c r="F55" s="39"/>
      <c r="G55" s="39"/>
      <c r="H55" s="13">
        <f>SUM(G40:G42)+SUM(G45:G54)</f>
        <v>509.89480000000003</v>
      </c>
      <c r="J55">
        <f>H55*I55</f>
        <v>0</v>
      </c>
    </row>
    <row r="56" spans="2:10" x14ac:dyDescent="0.25">
      <c r="B56" s="41" t="s">
        <v>17</v>
      </c>
      <c r="C56" s="41"/>
      <c r="D56" s="41"/>
      <c r="E56" s="41"/>
      <c r="F56" s="41"/>
      <c r="G56" s="41"/>
      <c r="H56" s="8"/>
    </row>
    <row r="57" spans="2:10" ht="76.150000000000006" customHeight="1" x14ac:dyDescent="0.25">
      <c r="B57" s="4">
        <v>5</v>
      </c>
      <c r="C57" s="42" t="s">
        <v>36</v>
      </c>
      <c r="D57" s="42"/>
      <c r="E57" s="42"/>
      <c r="F57" s="42"/>
      <c r="G57" s="42"/>
      <c r="H57" s="42"/>
    </row>
    <row r="58" spans="2:10" ht="16.5" x14ac:dyDescent="0.25">
      <c r="B58" s="5" t="s">
        <v>3</v>
      </c>
      <c r="C58" s="42"/>
      <c r="D58" s="42"/>
      <c r="E58" s="42"/>
      <c r="F58" s="42"/>
      <c r="G58" s="42"/>
      <c r="H58" s="42"/>
    </row>
    <row r="59" spans="2:10" x14ac:dyDescent="0.25">
      <c r="B59" s="43" t="s">
        <v>5</v>
      </c>
      <c r="C59" s="43"/>
      <c r="D59" s="2" t="s">
        <v>6</v>
      </c>
      <c r="E59" s="2" t="s">
        <v>7</v>
      </c>
      <c r="F59" s="2" t="s">
        <v>20</v>
      </c>
      <c r="G59" s="6" t="s">
        <v>9</v>
      </c>
      <c r="H59" s="44"/>
    </row>
    <row r="60" spans="2:10" x14ac:dyDescent="0.25">
      <c r="B60" s="43" t="s">
        <v>33</v>
      </c>
      <c r="C60" s="43"/>
      <c r="D60" s="2">
        <v>1</v>
      </c>
      <c r="E60" s="11">
        <f>2*7.4</f>
        <v>14.8</v>
      </c>
      <c r="F60" s="11">
        <v>0.5</v>
      </c>
      <c r="G60" s="12">
        <f>+D60*E60*F60</f>
        <v>7.4</v>
      </c>
      <c r="H60" s="44"/>
    </row>
    <row r="61" spans="2:10" x14ac:dyDescent="0.25">
      <c r="B61" s="39" t="s">
        <v>16</v>
      </c>
      <c r="C61" s="39"/>
      <c r="D61" s="39"/>
      <c r="E61" s="39"/>
      <c r="F61" s="39"/>
      <c r="G61" s="39"/>
      <c r="H61" s="13">
        <f>SUM(G60)</f>
        <v>7.4</v>
      </c>
      <c r="J61">
        <f>H61*I61</f>
        <v>0</v>
      </c>
    </row>
    <row r="62" spans="2:10" ht="15.75" thickBot="1" x14ac:dyDescent="0.3">
      <c r="B62" s="40"/>
      <c r="C62" s="40"/>
      <c r="D62" s="40"/>
      <c r="E62" s="40"/>
      <c r="F62" s="40"/>
      <c r="G62" s="40"/>
      <c r="H62" s="10"/>
    </row>
    <row r="63" spans="2:10" ht="18" customHeight="1" x14ac:dyDescent="0.25">
      <c r="B63" s="59"/>
      <c r="C63" s="59"/>
      <c r="D63" s="59"/>
      <c r="F63" s="66" t="s">
        <v>65</v>
      </c>
      <c r="G63" s="66"/>
      <c r="H63" s="66"/>
      <c r="J63" s="61">
        <f>SUM(J5:J61)</f>
        <v>0</v>
      </c>
    </row>
    <row r="64" spans="2:10" ht="15.75" customHeight="1" x14ac:dyDescent="0.25">
      <c r="B64" s="59"/>
      <c r="C64" s="59"/>
      <c r="D64" s="59"/>
      <c r="F64" s="67" t="s">
        <v>66</v>
      </c>
      <c r="G64" s="67"/>
      <c r="J64" s="62">
        <f>J63*0.13</f>
        <v>0</v>
      </c>
    </row>
    <row r="65" spans="2:10" ht="15.75" customHeight="1" x14ac:dyDescent="0.25">
      <c r="B65" s="59"/>
      <c r="C65" s="59"/>
      <c r="D65" s="59"/>
      <c r="F65" s="67" t="s">
        <v>67</v>
      </c>
      <c r="G65" s="67"/>
      <c r="J65" s="62">
        <f>J63*0.06</f>
        <v>0</v>
      </c>
    </row>
    <row r="66" spans="2:10" ht="15" customHeight="1" x14ac:dyDescent="0.25">
      <c r="B66" s="59"/>
      <c r="C66" s="59"/>
      <c r="D66" s="59"/>
      <c r="F66" s="68" t="s">
        <v>68</v>
      </c>
      <c r="G66" s="68"/>
      <c r="H66" s="68"/>
      <c r="J66" s="61">
        <f>SUM(J63:J65)</f>
        <v>0</v>
      </c>
    </row>
    <row r="67" spans="2:10" x14ac:dyDescent="0.25">
      <c r="B67" s="59"/>
      <c r="C67" s="59"/>
      <c r="D67" s="59"/>
      <c r="F67" s="69" t="s">
        <v>69</v>
      </c>
      <c r="G67" s="65"/>
      <c r="I67" s="63"/>
      <c r="J67" s="62">
        <f>J66*0.21</f>
        <v>0</v>
      </c>
    </row>
    <row r="68" spans="2:10" ht="15" customHeight="1" x14ac:dyDescent="0.25">
      <c r="B68" s="59"/>
      <c r="C68" s="59"/>
      <c r="D68" s="59"/>
      <c r="F68" s="68" t="s">
        <v>70</v>
      </c>
      <c r="G68" s="68"/>
      <c r="H68" s="68"/>
      <c r="I68" s="68"/>
      <c r="J68" s="64">
        <f>J66+J67</f>
        <v>0</v>
      </c>
    </row>
    <row r="69" spans="2:10" x14ac:dyDescent="0.25">
      <c r="B69" s="59"/>
      <c r="C69" s="59"/>
      <c r="D69" s="59"/>
      <c r="E69" s="59"/>
      <c r="F69" s="59"/>
      <c r="G69" s="59"/>
      <c r="H69" s="60"/>
    </row>
    <row r="70" spans="2:10" hidden="1" x14ac:dyDescent="0.25">
      <c r="B70" s="59"/>
      <c r="C70" s="59"/>
      <c r="D70" s="59"/>
      <c r="E70" s="59"/>
      <c r="F70" s="59"/>
      <c r="G70" s="59"/>
      <c r="H70" s="60"/>
    </row>
    <row r="71" spans="2:10" hidden="1" x14ac:dyDescent="0.25">
      <c r="B71" s="59"/>
      <c r="C71" s="59"/>
      <c r="D71" s="59"/>
      <c r="E71" s="59"/>
      <c r="F71" s="59"/>
      <c r="G71" s="59"/>
      <c r="H71" s="60"/>
    </row>
    <row r="72" spans="2:10" hidden="1" x14ac:dyDescent="0.25">
      <c r="B72" s="59"/>
      <c r="C72" s="59"/>
      <c r="D72" s="59"/>
      <c r="E72" s="59"/>
      <c r="F72" s="59"/>
      <c r="G72" s="59"/>
      <c r="H72" s="60"/>
    </row>
    <row r="73" spans="2:10" hidden="1" x14ac:dyDescent="0.25">
      <c r="B73" s="59"/>
      <c r="C73" s="59"/>
      <c r="D73" s="59"/>
      <c r="E73" s="59"/>
      <c r="F73" s="59"/>
      <c r="G73" s="59"/>
      <c r="H73" s="60"/>
    </row>
    <row r="75" spans="2:10" x14ac:dyDescent="0.25">
      <c r="E75" s="14" t="s">
        <v>37</v>
      </c>
    </row>
    <row r="76" spans="2:10" ht="15.75" x14ac:dyDescent="0.25">
      <c r="E76" s="15" t="s">
        <v>38</v>
      </c>
    </row>
  </sheetData>
  <mergeCells count="69">
    <mergeCell ref="F64:G64"/>
    <mergeCell ref="F65:G65"/>
    <mergeCell ref="F63:H63"/>
    <mergeCell ref="F66:H66"/>
    <mergeCell ref="F68:I68"/>
    <mergeCell ref="B18:G18"/>
    <mergeCell ref="C4:G4"/>
    <mergeCell ref="C5:G6"/>
    <mergeCell ref="H5:H6"/>
    <mergeCell ref="B7:C7"/>
    <mergeCell ref="H7:H16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G17"/>
    <mergeCell ref="C19:G20"/>
    <mergeCell ref="H19:H20"/>
    <mergeCell ref="B21:C21"/>
    <mergeCell ref="H21:H27"/>
    <mergeCell ref="B22:C22"/>
    <mergeCell ref="B23:C23"/>
    <mergeCell ref="B24:C24"/>
    <mergeCell ref="B25:C25"/>
    <mergeCell ref="B26:C26"/>
    <mergeCell ref="B27:C27"/>
    <mergeCell ref="B28:G28"/>
    <mergeCell ref="B29:G29"/>
    <mergeCell ref="C30:G31"/>
    <mergeCell ref="H30:H31"/>
    <mergeCell ref="B32:C32"/>
    <mergeCell ref="H32:H34"/>
    <mergeCell ref="B33:C33"/>
    <mergeCell ref="B34:C34"/>
    <mergeCell ref="B35:G35"/>
    <mergeCell ref="B36:G36"/>
    <mergeCell ref="C37:G38"/>
    <mergeCell ref="H37:H38"/>
    <mergeCell ref="B39:C39"/>
    <mergeCell ref="H39:H54"/>
    <mergeCell ref="B40:C40"/>
    <mergeCell ref="B41:C41"/>
    <mergeCell ref="B42:C42"/>
    <mergeCell ref="B43:C43"/>
    <mergeCell ref="B55:G55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61:G61"/>
    <mergeCell ref="B62:G62"/>
    <mergeCell ref="B56:G56"/>
    <mergeCell ref="C57:G58"/>
    <mergeCell ref="H57:H58"/>
    <mergeCell ref="B59:C59"/>
    <mergeCell ref="H59:H60"/>
    <mergeCell ref="B60:C6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18396-14C2-47E7-9EFD-F83A9858232E}">
  <dimension ref="B2:H30"/>
  <sheetViews>
    <sheetView workbookViewId="0">
      <selection activeCell="B2" sqref="B2"/>
    </sheetView>
  </sheetViews>
  <sheetFormatPr defaultRowHeight="15" x14ac:dyDescent="0.25"/>
  <cols>
    <col min="2" max="7" width="10.7109375" customWidth="1"/>
    <col min="8" max="8" width="12.7109375" customWidth="1"/>
  </cols>
  <sheetData>
    <row r="2" spans="2:8" ht="15.75" x14ac:dyDescent="0.25">
      <c r="B2" s="16" t="s">
        <v>44</v>
      </c>
      <c r="C2" s="17"/>
      <c r="D2" s="17"/>
      <c r="E2" s="17"/>
      <c r="F2" s="17"/>
      <c r="G2" s="17"/>
      <c r="H2" s="17"/>
    </row>
    <row r="4" spans="2:8" ht="15.75" thickBot="1" x14ac:dyDescent="0.3">
      <c r="B4" s="1" t="s">
        <v>0</v>
      </c>
      <c r="C4" s="46" t="s">
        <v>1</v>
      </c>
      <c r="D4" s="46"/>
      <c r="E4" s="46"/>
      <c r="F4" s="46"/>
      <c r="G4" s="46"/>
      <c r="H4" s="3" t="s">
        <v>40</v>
      </c>
    </row>
    <row r="5" spans="2:8" ht="80.45" customHeight="1" x14ac:dyDescent="0.25">
      <c r="B5" s="4">
        <v>1</v>
      </c>
      <c r="C5" s="47" t="s">
        <v>4</v>
      </c>
      <c r="D5" s="47"/>
      <c r="E5" s="47"/>
      <c r="F5" s="47"/>
      <c r="G5" s="47"/>
      <c r="H5" s="48"/>
    </row>
    <row r="6" spans="2:8" ht="16.5" x14ac:dyDescent="0.25">
      <c r="B6" s="5" t="s">
        <v>3</v>
      </c>
      <c r="C6" s="45"/>
      <c r="D6" s="45"/>
      <c r="E6" s="45"/>
      <c r="F6" s="45"/>
      <c r="G6" s="45"/>
      <c r="H6" s="42"/>
    </row>
    <row r="7" spans="2:8" x14ac:dyDescent="0.25">
      <c r="B7" s="52"/>
      <c r="C7" s="52"/>
      <c r="D7" s="2"/>
      <c r="E7" s="2"/>
      <c r="F7" s="2" t="s">
        <v>2</v>
      </c>
      <c r="G7" s="2" t="s">
        <v>41</v>
      </c>
      <c r="H7" s="7"/>
    </row>
    <row r="8" spans="2:8" x14ac:dyDescent="0.25">
      <c r="B8" s="49"/>
      <c r="C8" s="49"/>
      <c r="D8" s="9"/>
      <c r="E8" s="9"/>
      <c r="F8" s="21">
        <f>+Amidament!H17</f>
        <v>19.527999999999999</v>
      </c>
      <c r="G8" s="38">
        <v>18.850000000000001</v>
      </c>
      <c r="H8" s="18">
        <f>+F8*G8</f>
        <v>368.1028</v>
      </c>
    </row>
    <row r="9" spans="2:8" x14ac:dyDescent="0.25">
      <c r="B9" s="49" t="s">
        <v>17</v>
      </c>
      <c r="C9" s="49"/>
      <c r="D9" s="49"/>
      <c r="E9" s="49"/>
      <c r="F9" s="49"/>
      <c r="G9" s="49"/>
      <c r="H9" s="8"/>
    </row>
    <row r="10" spans="2:8" ht="108" customHeight="1" x14ac:dyDescent="0.25">
      <c r="B10" s="4">
        <v>2</v>
      </c>
      <c r="C10" s="45" t="s">
        <v>18</v>
      </c>
      <c r="D10" s="45"/>
      <c r="E10" s="45"/>
      <c r="F10" s="45"/>
      <c r="G10" s="45"/>
      <c r="H10" s="42"/>
    </row>
    <row r="11" spans="2:8" ht="16.5" x14ac:dyDescent="0.25">
      <c r="B11" s="5" t="s">
        <v>3</v>
      </c>
      <c r="C11" s="45"/>
      <c r="D11" s="45"/>
      <c r="E11" s="45"/>
      <c r="F11" s="45"/>
      <c r="G11" s="45"/>
      <c r="H11" s="42"/>
    </row>
    <row r="12" spans="2:8" x14ac:dyDescent="0.25">
      <c r="B12" s="52"/>
      <c r="C12" s="52"/>
      <c r="D12" s="2"/>
      <c r="E12" s="2"/>
      <c r="F12" s="2" t="s">
        <v>2</v>
      </c>
      <c r="G12" s="2" t="s">
        <v>41</v>
      </c>
      <c r="H12" s="7"/>
    </row>
    <row r="13" spans="2:8" x14ac:dyDescent="0.25">
      <c r="B13" s="52"/>
      <c r="C13" s="52"/>
      <c r="D13" s="2"/>
      <c r="E13" s="2"/>
      <c r="F13" s="21">
        <f>+Amidament!H28</f>
        <v>86.9</v>
      </c>
      <c r="G13" s="38">
        <v>20.399999999999999</v>
      </c>
      <c r="H13" s="18">
        <f>+F13*G13</f>
        <v>1772.76</v>
      </c>
    </row>
    <row r="14" spans="2:8" x14ac:dyDescent="0.25">
      <c r="B14" s="41"/>
      <c r="C14" s="41"/>
      <c r="D14" s="41"/>
      <c r="E14" s="41"/>
      <c r="F14" s="41"/>
      <c r="G14" s="41"/>
      <c r="H14" s="8"/>
    </row>
    <row r="15" spans="2:8" ht="96" customHeight="1" x14ac:dyDescent="0.25">
      <c r="B15" s="4">
        <v>3</v>
      </c>
      <c r="C15" s="45" t="s">
        <v>28</v>
      </c>
      <c r="D15" s="45"/>
      <c r="E15" s="45"/>
      <c r="F15" s="45"/>
      <c r="G15" s="45"/>
      <c r="H15" s="42"/>
    </row>
    <row r="16" spans="2:8" x14ac:dyDescent="0.25">
      <c r="B16" s="5" t="s">
        <v>27</v>
      </c>
      <c r="C16" s="45"/>
      <c r="D16" s="45"/>
      <c r="E16" s="45"/>
      <c r="F16" s="45"/>
      <c r="G16" s="45"/>
      <c r="H16" s="42"/>
    </row>
    <row r="17" spans="2:8" x14ac:dyDescent="0.25">
      <c r="B17" s="49"/>
      <c r="C17" s="49"/>
      <c r="D17" s="9"/>
      <c r="E17" s="9"/>
      <c r="F17" s="2" t="s">
        <v>2</v>
      </c>
      <c r="G17" s="2" t="s">
        <v>41</v>
      </c>
      <c r="H17" s="7"/>
    </row>
    <row r="18" spans="2:8" x14ac:dyDescent="0.25">
      <c r="B18" s="49"/>
      <c r="C18" s="49"/>
      <c r="D18" s="9"/>
      <c r="E18" s="9"/>
      <c r="F18" s="21">
        <f>+Amidament!H35</f>
        <v>148</v>
      </c>
      <c r="G18" s="38">
        <v>17.04</v>
      </c>
      <c r="H18" s="18">
        <f>+F18*G18</f>
        <v>2521.92</v>
      </c>
    </row>
    <row r="19" spans="2:8" x14ac:dyDescent="0.25">
      <c r="B19" s="41"/>
      <c r="C19" s="41"/>
      <c r="D19" s="41"/>
      <c r="E19" s="41"/>
      <c r="F19" s="41"/>
      <c r="G19" s="41"/>
      <c r="H19" s="8"/>
    </row>
    <row r="20" spans="2:8" ht="80.45" customHeight="1" x14ac:dyDescent="0.25">
      <c r="B20" s="4">
        <v>4</v>
      </c>
      <c r="C20" s="45" t="s">
        <v>31</v>
      </c>
      <c r="D20" s="45"/>
      <c r="E20" s="45"/>
      <c r="F20" s="45"/>
      <c r="G20" s="45"/>
      <c r="H20" s="42"/>
    </row>
    <row r="21" spans="2:8" ht="16.5" x14ac:dyDescent="0.25">
      <c r="B21" s="5" t="s">
        <v>3</v>
      </c>
      <c r="C21" s="45"/>
      <c r="D21" s="45"/>
      <c r="E21" s="45"/>
      <c r="F21" s="45"/>
      <c r="G21" s="45"/>
      <c r="H21" s="42"/>
    </row>
    <row r="22" spans="2:8" x14ac:dyDescent="0.25">
      <c r="B22" s="49"/>
      <c r="C22" s="49"/>
      <c r="D22" s="9"/>
      <c r="E22" s="9"/>
      <c r="F22" s="2" t="s">
        <v>2</v>
      </c>
      <c r="G22" s="2" t="s">
        <v>41</v>
      </c>
      <c r="H22" s="7"/>
    </row>
    <row r="23" spans="2:8" x14ac:dyDescent="0.25">
      <c r="B23" s="49"/>
      <c r="C23" s="49"/>
      <c r="D23" s="9"/>
      <c r="E23" s="9"/>
      <c r="F23" s="21">
        <f>+Amidament!H55</f>
        <v>509.89480000000003</v>
      </c>
      <c r="G23" s="38">
        <v>18.12</v>
      </c>
      <c r="H23" s="18">
        <f>+F23*G23</f>
        <v>9239.2937760000004</v>
      </c>
    </row>
    <row r="24" spans="2:8" x14ac:dyDescent="0.25">
      <c r="B24" s="41" t="s">
        <v>17</v>
      </c>
      <c r="C24" s="41"/>
      <c r="D24" s="41"/>
      <c r="E24" s="41"/>
      <c r="F24" s="41"/>
      <c r="G24" s="41"/>
      <c r="H24" s="8"/>
    </row>
    <row r="25" spans="2:8" ht="102.6" customHeight="1" x14ac:dyDescent="0.25">
      <c r="B25" s="4">
        <v>5</v>
      </c>
      <c r="C25" s="42" t="s">
        <v>42</v>
      </c>
      <c r="D25" s="42"/>
      <c r="E25" s="42"/>
      <c r="F25" s="42"/>
      <c r="G25" s="42"/>
      <c r="H25" s="42"/>
    </row>
    <row r="26" spans="2:8" ht="16.5" x14ac:dyDescent="0.25">
      <c r="B26" s="5" t="s">
        <v>3</v>
      </c>
      <c r="C26" s="42"/>
      <c r="D26" s="42"/>
      <c r="E26" s="42"/>
      <c r="F26" s="42"/>
      <c r="G26" s="42"/>
      <c r="H26" s="42"/>
    </row>
    <row r="27" spans="2:8" x14ac:dyDescent="0.25">
      <c r="B27" s="49"/>
      <c r="C27" s="49"/>
      <c r="D27" s="9"/>
      <c r="E27" s="9"/>
      <c r="F27" s="2" t="s">
        <v>2</v>
      </c>
      <c r="G27" s="2" t="s">
        <v>41</v>
      </c>
      <c r="H27" s="7"/>
    </row>
    <row r="28" spans="2:8" x14ac:dyDescent="0.25">
      <c r="B28" s="49"/>
      <c r="C28" s="49"/>
      <c r="D28" s="9"/>
      <c r="E28" s="9"/>
      <c r="F28" s="21">
        <f>+Amidament!H61</f>
        <v>7.4</v>
      </c>
      <c r="G28" s="38">
        <v>16.75</v>
      </c>
      <c r="H28" s="18">
        <f>+F28*G28</f>
        <v>123.95</v>
      </c>
    </row>
    <row r="29" spans="2:8" ht="15.75" thickBot="1" x14ac:dyDescent="0.3">
      <c r="B29" s="50" t="s">
        <v>17</v>
      </c>
      <c r="C29" s="50"/>
      <c r="D29" s="50"/>
      <c r="E29" s="50"/>
      <c r="F29" s="50"/>
      <c r="G29" s="50"/>
      <c r="H29" s="19"/>
    </row>
    <row r="30" spans="2:8" ht="39.6" customHeight="1" thickBot="1" x14ac:dyDescent="0.3">
      <c r="B30" s="51" t="s">
        <v>43</v>
      </c>
      <c r="C30" s="51"/>
      <c r="D30" s="51"/>
      <c r="E30" s="51"/>
      <c r="F30" s="51"/>
      <c r="G30" s="51"/>
      <c r="H30" s="20">
        <f>SUM(H6:H29)</f>
        <v>14026.026576</v>
      </c>
    </row>
  </sheetData>
  <mergeCells count="27">
    <mergeCell ref="B14:G14"/>
    <mergeCell ref="C4:G4"/>
    <mergeCell ref="C5:G6"/>
    <mergeCell ref="H5:H6"/>
    <mergeCell ref="B7:C7"/>
    <mergeCell ref="B8:C8"/>
    <mergeCell ref="B9:G9"/>
    <mergeCell ref="C10:G11"/>
    <mergeCell ref="H10:H11"/>
    <mergeCell ref="B12:C12"/>
    <mergeCell ref="B13:C13"/>
    <mergeCell ref="H25:H26"/>
    <mergeCell ref="B27:C27"/>
    <mergeCell ref="C15:G16"/>
    <mergeCell ref="H15:H16"/>
    <mergeCell ref="B17:C17"/>
    <mergeCell ref="B18:C18"/>
    <mergeCell ref="B19:G19"/>
    <mergeCell ref="C20:G21"/>
    <mergeCell ref="H20:H21"/>
    <mergeCell ref="B28:C28"/>
    <mergeCell ref="B29:G29"/>
    <mergeCell ref="B30:G30"/>
    <mergeCell ref="B22:C22"/>
    <mergeCell ref="B23:C23"/>
    <mergeCell ref="B24:G24"/>
    <mergeCell ref="C25:G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77EB3-F71A-4511-8DD8-1AE465F76702}">
  <dimension ref="B3:E11"/>
  <sheetViews>
    <sheetView workbookViewId="0">
      <selection activeCell="B3" sqref="B3"/>
    </sheetView>
  </sheetViews>
  <sheetFormatPr defaultRowHeight="15" x14ac:dyDescent="0.25"/>
  <cols>
    <col min="2" max="2" width="42" customWidth="1"/>
    <col min="3" max="4" width="13.28515625" customWidth="1"/>
    <col min="5" max="5" width="12.7109375" customWidth="1"/>
  </cols>
  <sheetData>
    <row r="3" spans="2:5" ht="15.75" x14ac:dyDescent="0.25">
      <c r="B3" s="16" t="s">
        <v>52</v>
      </c>
      <c r="C3" s="17"/>
      <c r="D3" s="17"/>
      <c r="E3" s="17"/>
    </row>
    <row r="5" spans="2:5" ht="30" customHeight="1" thickBot="1" x14ac:dyDescent="0.3">
      <c r="B5" s="53" t="s">
        <v>45</v>
      </c>
      <c r="C5" s="53"/>
      <c r="D5" s="54"/>
      <c r="E5" s="22">
        <f>+Pressupost!H30</f>
        <v>14026.026576</v>
      </c>
    </row>
    <row r="6" spans="2:5" ht="24" customHeight="1" x14ac:dyDescent="0.25">
      <c r="B6" s="8" t="s">
        <v>46</v>
      </c>
      <c r="C6" s="18">
        <f>0.13*E5</f>
        <v>1823.38345488</v>
      </c>
      <c r="D6" s="23"/>
      <c r="E6" s="24"/>
    </row>
    <row r="7" spans="2:5" ht="24" customHeight="1" thickBot="1" x14ac:dyDescent="0.3">
      <c r="B7" s="25" t="s">
        <v>47</v>
      </c>
      <c r="C7" s="26">
        <f>0.06*E5</f>
        <v>841.56159456</v>
      </c>
      <c r="D7" s="27"/>
      <c r="E7" s="24"/>
    </row>
    <row r="8" spans="2:5" ht="24" customHeight="1" thickBot="1" x14ac:dyDescent="0.3">
      <c r="B8" s="28"/>
      <c r="C8" s="27" t="s">
        <v>48</v>
      </c>
      <c r="D8" s="29">
        <f>+C6+C7</f>
        <v>2664.9450494399998</v>
      </c>
      <c r="E8" s="30"/>
    </row>
    <row r="9" spans="2:5" ht="30" customHeight="1" thickBot="1" x14ac:dyDescent="0.3">
      <c r="B9" s="55" t="s">
        <v>49</v>
      </c>
      <c r="C9" s="55"/>
      <c r="D9" s="56"/>
      <c r="E9" s="31">
        <f>+E5+D8</f>
        <v>16690.971625440001</v>
      </c>
    </row>
    <row r="10" spans="2:5" ht="24" customHeight="1" thickBot="1" x14ac:dyDescent="0.3">
      <c r="B10" s="32" t="s">
        <v>50</v>
      </c>
      <c r="C10" s="33">
        <f>0.21*E9</f>
        <v>3505.1040413424003</v>
      </c>
      <c r="D10" s="34"/>
      <c r="E10" s="35"/>
    </row>
    <row r="11" spans="2:5" ht="30" customHeight="1" x14ac:dyDescent="0.25">
      <c r="B11" s="36"/>
      <c r="C11" s="57" t="s">
        <v>51</v>
      </c>
      <c r="D11" s="58"/>
      <c r="E11" s="37">
        <f>+E9+C10</f>
        <v>20196.075666782403</v>
      </c>
    </row>
  </sheetData>
  <mergeCells count="3">
    <mergeCell ref="B5:D5"/>
    <mergeCell ref="B9:D9"/>
    <mergeCell ref="C11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Amidament</vt:lpstr>
      <vt:lpstr>Pressupost</vt:lpstr>
      <vt:lpstr>Resum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Project Manager</dc:creator>
  <cp:lastModifiedBy>Noemí Mingueza Pladevall</cp:lastModifiedBy>
  <dcterms:created xsi:type="dcterms:W3CDTF">2023-06-19T19:14:03Z</dcterms:created>
  <dcterms:modified xsi:type="dcterms:W3CDTF">2023-06-28T11:02:46Z</dcterms:modified>
</cp:coreProperties>
</file>