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235" yWindow="240" windowWidth="16965" windowHeight="7755" tabRatio="589" activeTab="1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Volumetries" sheetId="19" r:id="rId5"/>
    <sheet name="Taula LOT-SERV-APP" sheetId="1" state="hidden" r:id="rId6"/>
    <sheet name="Taula Estimació de dades" sheetId="2" state="hidden" r:id="rId7"/>
    <sheet name="Hoja2" sheetId="18" state="hidden" r:id="rId8"/>
  </sheets>
  <externalReferences>
    <externalReference r:id="rId9"/>
    <externalReference r:id="rId10"/>
  </externalReferences>
  <definedNames>
    <definedName name="_xlnm._FilterDatabase" localSheetId="0" hidden="1">'Càlcul pressupost '!$13:$27</definedName>
    <definedName name="_xlnm._FilterDatabase" localSheetId="4" hidden="1">Volumetries!$6:$19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4" l="1"/>
  <c r="E17" i="4"/>
  <c r="E16" i="4"/>
  <c r="E15" i="4"/>
  <c r="E14" i="4"/>
  <c r="E12" i="4"/>
  <c r="E11" i="4"/>
  <c r="E10" i="4"/>
  <c r="E9" i="4"/>
  <c r="E8" i="4"/>
  <c r="E6" i="4"/>
  <c r="E5" i="4"/>
  <c r="E4" i="4"/>
  <c r="E3" i="4"/>
  <c r="F17" i="4" l="1"/>
  <c r="F11" i="4"/>
  <c r="L24" i="14" l="1"/>
  <c r="P22" i="14"/>
  <c r="O22" i="14"/>
  <c r="G18" i="19" l="1"/>
  <c r="F18" i="19"/>
  <c r="E18" i="19"/>
  <c r="I15" i="19"/>
  <c r="H15" i="19"/>
  <c r="I14" i="19"/>
  <c r="H14" i="19"/>
  <c r="I13" i="19"/>
  <c r="H13" i="19"/>
  <c r="I12" i="19"/>
  <c r="H12" i="19"/>
  <c r="I11" i="19"/>
  <c r="H11" i="19"/>
  <c r="I10" i="19"/>
  <c r="H10" i="19"/>
  <c r="I9" i="19"/>
  <c r="H9" i="19"/>
  <c r="I8" i="19"/>
  <c r="H8" i="19"/>
  <c r="I7" i="19"/>
  <c r="H7" i="19"/>
  <c r="F15" i="4" l="1"/>
  <c r="F16" i="4"/>
  <c r="F18" i="4"/>
  <c r="F14" i="4"/>
  <c r="F9" i="4"/>
  <c r="F10" i="4"/>
  <c r="F12" i="4"/>
  <c r="F8" i="4"/>
  <c r="F4" i="4"/>
  <c r="F5" i="4"/>
  <c r="F6" i="4"/>
  <c r="F3" i="4"/>
  <c r="F24" i="14" l="1"/>
  <c r="F26" i="14" s="1"/>
  <c r="O16" i="14"/>
  <c r="P16" i="14"/>
  <c r="O17" i="14"/>
  <c r="P17" i="14"/>
  <c r="O18" i="14"/>
  <c r="P18" i="14"/>
  <c r="O19" i="14"/>
  <c r="P19" i="14"/>
  <c r="O20" i="14"/>
  <c r="P20" i="14"/>
  <c r="O21" i="14"/>
  <c r="P21" i="14"/>
  <c r="O23" i="14"/>
  <c r="P23" i="14"/>
  <c r="I24" i="14"/>
  <c r="G18" i="4"/>
  <c r="H19" i="4"/>
  <c r="G11" i="4"/>
  <c r="H13" i="4"/>
  <c r="G12" i="4"/>
  <c r="G10" i="4"/>
  <c r="G9" i="4"/>
  <c r="G8" i="4"/>
  <c r="G6" i="4"/>
  <c r="H7" i="4"/>
  <c r="G13" i="4" l="1"/>
  <c r="J22" i="14" s="1"/>
  <c r="K22" i="14" s="1"/>
  <c r="L26" i="14"/>
  <c r="J16" i="14" l="1"/>
  <c r="K16" i="14" s="1"/>
  <c r="J20" i="14"/>
  <c r="K20" i="14" s="1"/>
  <c r="J17" i="14"/>
  <c r="K17" i="14" s="1"/>
  <c r="J21" i="14"/>
  <c r="K21" i="14" s="1"/>
  <c r="J18" i="14"/>
  <c r="K18" i="14" s="1"/>
  <c r="J23" i="14"/>
  <c r="K23" i="14" s="1"/>
  <c r="J15" i="14"/>
  <c r="K15" i="14" s="1"/>
  <c r="J19" i="14"/>
  <c r="K19" i="14" s="1"/>
  <c r="I26" i="14"/>
  <c r="K9" i="11" l="1"/>
  <c r="H9" i="11"/>
  <c r="I9" i="11" s="1"/>
  <c r="E9" i="11"/>
  <c r="F9" i="11" l="1"/>
  <c r="G9" i="11" s="1"/>
  <c r="J9" i="11"/>
  <c r="I3" i="14" l="1"/>
  <c r="P15" i="14" l="1"/>
  <c r="I4" i="14"/>
  <c r="F2" i="14"/>
  <c r="F4" i="14" s="1"/>
  <c r="G16" i="4"/>
  <c r="O15" i="14"/>
  <c r="P14" i="14"/>
  <c r="O14" i="14"/>
  <c r="G3" i="4" l="1"/>
  <c r="C27" i="11" l="1"/>
  <c r="E27" i="11"/>
  <c r="L9" i="11" l="1"/>
  <c r="M9" i="11" s="1"/>
  <c r="G15" i="4" l="1"/>
  <c r="G17" i="4"/>
  <c r="G4" i="4"/>
  <c r="G5" i="4"/>
  <c r="G7" i="4" l="1"/>
  <c r="G23" i="14" l="1"/>
  <c r="H23" i="14" s="1"/>
  <c r="G22" i="14"/>
  <c r="H22" i="14" s="1"/>
  <c r="J14" i="14"/>
  <c r="K14" i="14" s="1"/>
  <c r="K24" i="14" s="1"/>
  <c r="H7" i="14" l="1"/>
  <c r="G7" i="14"/>
  <c r="F7" i="14"/>
  <c r="G14" i="4"/>
  <c r="G19" i="4" s="1"/>
  <c r="M22" i="14" s="1"/>
  <c r="N22" i="14" s="1"/>
  <c r="Q22" i="14" s="1"/>
  <c r="M16" i="14" l="1"/>
  <c r="N16" i="14" s="1"/>
  <c r="M20" i="14"/>
  <c r="N20" i="14" s="1"/>
  <c r="M17" i="14"/>
  <c r="N17" i="14" s="1"/>
  <c r="M21" i="14"/>
  <c r="N21" i="14" s="1"/>
  <c r="M18" i="14"/>
  <c r="N18" i="14" s="1"/>
  <c r="M23" i="14"/>
  <c r="N23" i="14" s="1"/>
  <c r="Q23" i="14" s="1"/>
  <c r="M15" i="14"/>
  <c r="N15" i="14" s="1"/>
  <c r="M19" i="14"/>
  <c r="N19" i="14" s="1"/>
  <c r="M14" i="14"/>
  <c r="N14" i="14" s="1"/>
  <c r="N24" i="14" l="1"/>
  <c r="G8" i="14" s="1"/>
  <c r="E8" i="11" s="1"/>
  <c r="F8" i="11" s="1"/>
  <c r="G8" i="11" s="1"/>
  <c r="G16" i="14"/>
  <c r="H16" i="14" s="1"/>
  <c r="Q16" i="14" s="1"/>
  <c r="G18" i="14"/>
  <c r="H18" i="14" s="1"/>
  <c r="Q18" i="14" s="1"/>
  <c r="G15" i="14"/>
  <c r="H15" i="14" s="1"/>
  <c r="Q15" i="14" s="1"/>
  <c r="G19" i="14"/>
  <c r="H19" i="14" s="1"/>
  <c r="Q19" i="14" s="1"/>
  <c r="G20" i="14"/>
  <c r="H20" i="14" s="1"/>
  <c r="Q20" i="14" s="1"/>
  <c r="G17" i="14"/>
  <c r="H17" i="14" s="1"/>
  <c r="Q17" i="14" s="1"/>
  <c r="G21" i="14"/>
  <c r="H21" i="14" s="1"/>
  <c r="Q21" i="14" s="1"/>
  <c r="E7" i="11"/>
  <c r="F7" i="11" s="1"/>
  <c r="G7" i="11" s="1"/>
  <c r="B7" i="11"/>
  <c r="G14" i="14"/>
  <c r="F8" i="14" l="1"/>
  <c r="H8" i="14"/>
  <c r="C7" i="11"/>
  <c r="B8" i="11" l="1"/>
  <c r="C8" i="11" s="1"/>
  <c r="I7" i="14"/>
  <c r="H7" i="11"/>
  <c r="D7" i="11"/>
  <c r="I18" i="2"/>
  <c r="M18" i="2"/>
  <c r="E18" i="2"/>
  <c r="G18" i="2" s="1"/>
  <c r="K7" i="11" l="1"/>
  <c r="L7" i="11" s="1"/>
  <c r="M7" i="11" s="1"/>
  <c r="J7" i="14"/>
  <c r="K7" i="14" s="1"/>
  <c r="I7" i="11"/>
  <c r="J7" i="11" s="1"/>
  <c r="H8" i="11"/>
  <c r="I8" i="14"/>
  <c r="D8" i="11"/>
  <c r="F6" i="2"/>
  <c r="N7" i="11" l="1"/>
  <c r="P7" i="11"/>
  <c r="K8" i="11"/>
  <c r="L8" i="11" s="1"/>
  <c r="M8" i="11" s="1"/>
  <c r="J8" i="14"/>
  <c r="K8" i="14" s="1"/>
  <c r="O7" i="11"/>
  <c r="I8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N8" i="11" l="1"/>
  <c r="J8" i="11"/>
  <c r="P8" i="11" s="1"/>
  <c r="O8" i="1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H14" i="14" l="1"/>
  <c r="Q14" i="14" l="1"/>
  <c r="H24" i="14"/>
  <c r="Q24" i="14" l="1"/>
  <c r="F9" i="14"/>
  <c r="J9" i="14" s="1"/>
  <c r="K9" i="14" s="1"/>
  <c r="F6" i="14"/>
  <c r="H6" i="14"/>
  <c r="G6" i="14"/>
  <c r="E6" i="11" s="1"/>
  <c r="B9" i="11" l="1"/>
  <c r="N9" i="11" s="1"/>
  <c r="F6" i="11"/>
  <c r="F10" i="11" s="1"/>
  <c r="C17" i="11" s="1"/>
  <c r="E10" i="11"/>
  <c r="B17" i="11" s="1"/>
  <c r="B34" i="11" s="1"/>
  <c r="G10" i="14"/>
  <c r="C9" i="11" l="1"/>
  <c r="O9" i="11" s="1"/>
  <c r="G6" i="11"/>
  <c r="G10" i="11" s="1"/>
  <c r="D17" i="11" s="1"/>
  <c r="B6" i="11"/>
  <c r="F10" i="14"/>
  <c r="D9" i="11" l="1"/>
  <c r="P9" i="11" s="1"/>
  <c r="H6" i="11"/>
  <c r="I6" i="14"/>
  <c r="J6" i="14" s="1"/>
  <c r="H10" i="14"/>
  <c r="C6" i="11"/>
  <c r="B10" i="11"/>
  <c r="J10" i="14" l="1"/>
  <c r="K6" i="14"/>
  <c r="K10" i="14" s="1"/>
  <c r="I6" i="11"/>
  <c r="I10" i="11" s="1"/>
  <c r="C18" i="11" s="1"/>
  <c r="H10" i="11"/>
  <c r="B18" i="11" s="1"/>
  <c r="B35" i="11" s="1"/>
  <c r="K6" i="11"/>
  <c r="L6" i="11" s="1"/>
  <c r="I10" i="14"/>
  <c r="C10" i="11"/>
  <c r="C16" i="11" s="1"/>
  <c r="D6" i="11"/>
  <c r="B16" i="11"/>
  <c r="G34" i="11"/>
  <c r="G35" i="11" l="1"/>
  <c r="J6" i="11"/>
  <c r="J10" i="11" s="1"/>
  <c r="D18" i="11" s="1"/>
  <c r="B33" i="11"/>
  <c r="C37" i="11"/>
  <c r="G37" i="11" s="1"/>
  <c r="K10" i="11"/>
  <c r="B19" i="11" s="1"/>
  <c r="B36" i="11" s="1"/>
  <c r="L10" i="11"/>
  <c r="C19" i="11" s="1"/>
  <c r="C20" i="11" s="1"/>
  <c r="N6" i="11"/>
  <c r="N10" i="11" s="1"/>
  <c r="D10" i="11"/>
  <c r="D16" i="11"/>
  <c r="G33" i="11" l="1"/>
  <c r="B39" i="11"/>
  <c r="B20" i="11"/>
  <c r="C5" i="17" s="1"/>
  <c r="O6" i="11"/>
  <c r="O10" i="11" s="1"/>
  <c r="C38" i="11"/>
  <c r="G38" i="11" s="1"/>
  <c r="C36" i="11"/>
  <c r="M6" i="11"/>
  <c r="G36" i="11" l="1"/>
  <c r="C39" i="11"/>
  <c r="D21" i="11"/>
  <c r="M10" i="11"/>
  <c r="D19" i="11" s="1"/>
  <c r="D20" i="11" s="1"/>
  <c r="B26" i="11" s="1"/>
  <c r="F26" i="11" s="1"/>
  <c r="P6" i="11"/>
  <c r="P10" i="11" s="1"/>
  <c r="D5" i="17"/>
  <c r="G39" i="11" l="1"/>
  <c r="D26" i="11"/>
  <c r="D27" i="11" s="1"/>
  <c r="D28" i="11" s="1"/>
  <c r="D35" i="11" s="1"/>
  <c r="F35" i="11" s="1"/>
  <c r="B27" i="11"/>
  <c r="D14" i="17"/>
  <c r="E5" i="17"/>
  <c r="F27" i="11"/>
  <c r="F28" i="11" s="1"/>
  <c r="E35" i="11" s="1"/>
  <c r="E38" i="11" l="1"/>
  <c r="D38" i="11"/>
  <c r="F38" i="11" s="1"/>
  <c r="E36" i="11"/>
  <c r="D37" i="11"/>
  <c r="F37" i="11" s="1"/>
  <c r="E37" i="11"/>
  <c r="D36" i="11"/>
  <c r="F36" i="11" s="1"/>
  <c r="E34" i="11"/>
  <c r="D33" i="11"/>
  <c r="F5" i="17"/>
  <c r="D34" i="11"/>
  <c r="F34" i="11" s="1"/>
  <c r="E33" i="11"/>
  <c r="E39" i="11" l="1"/>
  <c r="D39" i="11"/>
  <c r="F39" i="11" s="1"/>
  <c r="A45" i="11" s="1"/>
  <c r="H5" i="17"/>
  <c r="F33" i="11"/>
  <c r="D13" i="17"/>
  <c r="G5" i="17"/>
  <c r="D15" i="17" s="1"/>
  <c r="D47" i="11" l="1"/>
  <c r="C47" i="11"/>
  <c r="K5" i="17"/>
  <c r="D10" i="17" s="1"/>
  <c r="D17" i="17" s="1"/>
  <c r="K17" i="17" s="1"/>
  <c r="L17" i="17" s="1"/>
  <c r="I5" i="17"/>
  <c r="D9" i="17" s="1"/>
  <c r="E47" i="11" l="1"/>
  <c r="B47" i="11"/>
  <c r="J5" i="17"/>
  <c r="D8" i="17" s="1"/>
</calcChain>
</file>

<file path=xl/sharedStrings.xml><?xml version="1.0" encoding="utf-8"?>
<sst xmlns="http://schemas.openxmlformats.org/spreadsheetml/2006/main" count="721" uniqueCount="254">
  <si>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</si>
  <si>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</si>
  <si>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</si>
  <si>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</si>
  <si>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</si>
  <si>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</si>
  <si>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</si>
  <si>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</si>
  <si>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</si>
  <si>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</si>
  <si>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</si>
  <si>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Oficina Tècnica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</si>
  <si>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</si>
  <si>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</si>
  <si>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</si>
  <si>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</si>
  <si>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</si>
  <si>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</si>
  <si>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</si>
  <si>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</si>
  <si>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</si>
  <si>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</si>
  <si>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</si>
  <si>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</si>
  <si>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</si>
  <si>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</si>
  <si>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</si>
  <si>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</si>
  <si>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</si>
  <si>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</si>
  <si>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</si>
  <si>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</si>
  <si>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</si>
  <si>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</si>
  <si>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</si>
  <si>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</si>
  <si>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</si>
  <si>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</si>
  <si>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</si>
  <si>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</si>
  <si>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</si>
  <si>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</si>
  <si>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</si>
  <si>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</si>
  <si>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</si>
  <si>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</si>
  <si>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</si>
  <si>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</si>
  <si>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</si>
  <si>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</si>
  <si>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</si>
  <si>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</si>
  <si>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</si>
  <si>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</si>
  <si>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</si>
  <si>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</si>
  <si>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</si>
  <si>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</si>
  <si>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</si>
  <si>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</si>
  <si>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</si>
  <si>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</si>
  <si>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</si>
  <si>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</si>
  <si>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</si>
  <si>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</si>
  <si>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</si>
  <si>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</si>
  <si>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</si>
  <si>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</si>
  <si>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</si>
  <si>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</si>
  <si>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</si>
  <si>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</si>
  <si>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</si>
  <si>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</si>
  <si>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</si>
  <si>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</si>
  <si>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</si>
  <si>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</si>
  <si>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</si>
  <si>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</si>
  <si>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</si>
  <si>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</si>
  <si>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</si>
  <si>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</si>
  <si>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</si>
  <si>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</si>
  <si>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</si>
  <si>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</si>
  <si>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</si>
  <si>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</si>
  <si>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</si>
  <si>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</si>
  <si>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</si>
  <si>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</si>
  <si>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</si>
  <si>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</si>
  <si>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</si>
  <si>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</si>
  <si>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</si>
  <si>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</si>
  <si>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</si>
  <si>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</si>
  <si>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</si>
  <si>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</si>
  <si>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</si>
  <si>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</si>
  <si>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</si>
  <si>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</si>
  <si>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</si>
  <si>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</si>
  <si>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</si>
  <si>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</si>
  <si>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</si>
  <si>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</si>
  <si>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</si>
  <si>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</si>
  <si>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Oficina tècnica</t>
  </si>
  <si>
    <t>Transició</t>
  </si>
  <si>
    <t>Import 2020</t>
  </si>
  <si>
    <t>Import 2021</t>
  </si>
  <si>
    <t>Preu / hora /perfil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</si>
  <si>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</si>
  <si>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</si>
  <si>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</si>
  <si>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</si>
  <si>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</si>
  <si>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</si>
  <si>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</si>
  <si>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</si>
  <si>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</si>
  <si>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</si>
  <si>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</si>
  <si>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</si>
  <si>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</si>
  <si>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</si>
  <si>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</si>
  <si>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</si>
  <si>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</si>
  <si>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</si>
  <si>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</si>
  <si>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</si>
  <si>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</si>
  <si>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</si>
  <si>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TT Oficina Tècnica</t>
  </si>
  <si>
    <t>€ Oficina Tècnica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</si>
  <si>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</si>
  <si>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</si>
  <si>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</si>
  <si>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</si>
  <si>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</si>
  <si>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</si>
  <si>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</si>
  <si>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€ Transició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</si>
  <si>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</si>
  <si>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</si>
  <si>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</si>
  <si>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</si>
  <si>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</si>
  <si>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</si>
  <si>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</si>
  <si>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</si>
  <si>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</si>
  <si>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</si>
  <si>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</si>
  <si>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</si>
  <si>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</si>
  <si>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</si>
  <si>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</si>
  <si>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</si>
  <si>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</si>
  <si>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</si>
  <si>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</si>
  <si>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</si>
  <si>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</si>
  <si>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</si>
  <si>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</si>
  <si>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</t>
  </si>
  <si>
    <t>Benefici industrial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</si>
  <si>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</si>
  <si>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</si>
  <si>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</si>
  <si>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</si>
  <si>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</si>
  <si>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</si>
  <si>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</si>
  <si>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</si>
  <si>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SER0055</t>
  </si>
  <si>
    <t>Desenvolupament de personal</t>
  </si>
  <si>
    <t>SER0052</t>
  </si>
  <si>
    <t>SER0054</t>
  </si>
  <si>
    <t>Selecció de personal</t>
  </si>
  <si>
    <t>Nòmina SAP</t>
  </si>
  <si>
    <t>SER0049</t>
  </si>
  <si>
    <t>SER0159</t>
  </si>
  <si>
    <t>SER0296</t>
  </si>
  <si>
    <t>Gestió pressupost SAP</t>
  </si>
  <si>
    <t>Analista programador SAP</t>
  </si>
  <si>
    <t>Consultor sènior SAP</t>
  </si>
  <si>
    <t xml:space="preserve">Analista programador J2EE </t>
  </si>
  <si>
    <t xml:space="preserve">Responsable de contracte  </t>
  </si>
  <si>
    <t>Import 2022</t>
  </si>
  <si>
    <t>Import 2023</t>
  </si>
  <si>
    <t>TARIFA PLANA</t>
  </si>
  <si>
    <t>TRABAJO VALORADO Y ACEPTADO. SE PAGA AL FINAL</t>
  </si>
  <si>
    <t>TRABAJO HECHO REAL EN INCIDENCIA. SE PAGA AL FINAL</t>
  </si>
  <si>
    <t>AM_SAP RRHH</t>
  </si>
  <si>
    <t>Portal Empleat</t>
  </si>
  <si>
    <t>SER0509</t>
  </si>
  <si>
    <t>Organització i Administració de Personal</t>
  </si>
  <si>
    <t>APP0019</t>
  </si>
  <si>
    <t>PA- Administració personal SAP-HCM</t>
  </si>
  <si>
    <t>APP0313</t>
  </si>
  <si>
    <t xml:space="preserve">SAP-HCM-PT Gestió de temps </t>
  </si>
  <si>
    <t>APP0322</t>
  </si>
  <si>
    <t xml:space="preserve">SAP-HCM-OM Gestió organigrama </t>
  </si>
  <si>
    <t>Gestió d'Expedients de Personal</t>
  </si>
  <si>
    <t>fte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</si>
  <si>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</si>
  <si>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 xml:space="preserve">Arquitecte J2EE / Responsable tècnic de seguretat </t>
  </si>
  <si>
    <t>AM_SAP RRHH - VOLUMETRIES</t>
  </si>
  <si>
    <t>FTE</t>
  </si>
  <si>
    <t xml:space="preserve">Modificacions per augment o disminució de volumetries en Serveis/Aplicacions </t>
  </si>
  <si>
    <t>SER0297</t>
  </si>
  <si>
    <t>Nòmines SIP</t>
  </si>
  <si>
    <t>APP0455</t>
  </si>
  <si>
    <t>PY- Calcul nomina SAP-HCM</t>
  </si>
  <si>
    <t>APP0530</t>
  </si>
  <si>
    <t>ESS- Serveis portals SAP-HCM</t>
  </si>
  <si>
    <t>APP0753</t>
  </si>
  <si>
    <t>SE-Processos de selecció a SAP-HCM</t>
  </si>
  <si>
    <t>APP0277</t>
  </si>
  <si>
    <t>LS- Gestió formació SAP-HCM</t>
  </si>
  <si>
    <t>APP0266</t>
  </si>
  <si>
    <t xml:space="preserve">SAP-HCM-RMS Expedients electrònics </t>
  </si>
  <si>
    <t>APP0323</t>
  </si>
  <si>
    <t xml:space="preserve">SAP-HCM-FM Gestió pressupostaria </t>
  </si>
  <si>
    <t>APP0456</t>
  </si>
  <si>
    <t>SIPM. Nomina SIP</t>
  </si>
  <si>
    <t>Criticitat</t>
  </si>
  <si>
    <t>Codi Servei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</si>
  <si>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</si>
  <si>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</si>
  <si>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</si>
  <si>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</si>
  <si>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</si>
  <si>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</si>
  <si>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</si>
  <si>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</si>
  <si>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Preu perfil IVA inclòs</t>
  </si>
  <si>
    <t>Preu perfil IVA exclòs</t>
  </si>
  <si>
    <t>Import Total IVA inclòs</t>
  </si>
  <si>
    <t>Import Total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</si>
</sst>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0.0000%"/>
  </numFmts>
  <fonts count="4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1"/>
      <color rgb="FF000000"/>
      <name val="&quot;Calibri&quot;"/>
    </font>
    <font>
      <sz val="11"/>
      <name val="&quot;Calibri&quot;"/>
    </font>
    <font>
      <b/>
      <sz val="11"/>
      <name val="&quot;Calibri&quot;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D9D9D9"/>
        <bgColor rgb="FFD9D9D9"/>
      </patternFill>
    </fill>
  </fills>
  <borders count="2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</cellStyleXfs>
  <cellXfs count="249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Border="1" applyProtection="1">
      <protection hidden="1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44" fontId="9" fillId="0" borderId="0" xfId="0" applyNumberFormat="1" applyFont="1" applyFill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164" fontId="9" fillId="11" borderId="0" xfId="0" applyNumberFormat="1" applyFont="1" applyFill="1" applyAlignment="1"/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horizontal="right" wrapText="1"/>
    </xf>
    <xf numFmtId="8" fontId="9" fillId="0" borderId="0" xfId="0" applyNumberFormat="1" applyFont="1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0" fontId="21" fillId="17" borderId="2" xfId="0" applyNumberFormat="1" applyFont="1" applyFill="1" applyBorder="1" applyAlignment="1">
      <alignment horizontal="center" vertical="center" wrapText="1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6" fillId="20" borderId="13" xfId="0" applyFont="1" applyFill="1" applyBorder="1" applyAlignment="1">
      <alignment horizontal="left" vertical="top"/>
    </xf>
    <xf numFmtId="0" fontId="32" fillId="20" borderId="13" xfId="0" applyFont="1" applyFill="1" applyBorder="1" applyAlignment="1">
      <alignment vertical="top"/>
    </xf>
    <xf numFmtId="0" fontId="37" fillId="0" borderId="13" xfId="0" applyFont="1" applyBorder="1" applyAlignment="1">
      <alignment vertical="top"/>
    </xf>
    <xf numFmtId="170" fontId="37" fillId="0" borderId="12" xfId="0" applyNumberFormat="1" applyFont="1" applyBorder="1" applyAlignment="1">
      <alignment horizontal="right" vertical="top"/>
    </xf>
    <xf numFmtId="170" fontId="38" fillId="0" borderId="12" xfId="0" applyNumberFormat="1" applyFont="1" applyBorder="1" applyAlignment="1">
      <alignment horizontal="right" vertical="top"/>
    </xf>
    <xf numFmtId="0" fontId="32" fillId="0" borderId="11" xfId="0" applyFont="1" applyBorder="1" applyAlignment="1">
      <alignment vertical="top"/>
    </xf>
    <xf numFmtId="0" fontId="38" fillId="20" borderId="13" xfId="0" applyFont="1" applyFill="1" applyBorder="1" applyAlignment="1">
      <alignment vertical="top"/>
    </xf>
    <xf numFmtId="0" fontId="32" fillId="20" borderId="12" xfId="0" applyFont="1" applyFill="1" applyBorder="1" applyAlignment="1">
      <alignment vertical="top"/>
    </xf>
    <xf numFmtId="0" fontId="37" fillId="0" borderId="13" xfId="0" applyFont="1" applyBorder="1" applyAlignment="1">
      <alignment horizontal="left" vertical="top"/>
    </xf>
    <xf numFmtId="169" fontId="38" fillId="0" borderId="14" xfId="0" applyNumberFormat="1" applyFont="1" applyBorder="1" applyAlignment="1">
      <alignment horizontal="right" vertical="top"/>
    </xf>
    <xf numFmtId="0" fontId="32" fillId="0" borderId="0" xfId="0" applyFont="1" applyAlignment="1">
      <alignment vertical="top"/>
    </xf>
    <xf numFmtId="170" fontId="38" fillId="20" borderId="14" xfId="0" applyNumberFormat="1" applyFont="1" applyFill="1" applyBorder="1" applyAlignment="1">
      <alignment horizontal="right"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9" fillId="0" borderId="15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8" fontId="40" fillId="0" borderId="16" xfId="0" applyNumberFormat="1" applyFont="1" applyBorder="1" applyAlignment="1">
      <alignment horizontal="center" vertical="center" wrapText="1"/>
    </xf>
    <xf numFmtId="8" fontId="40" fillId="0" borderId="18" xfId="0" applyNumberFormat="1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1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171" fontId="9" fillId="0" borderId="0" xfId="2" applyNumberFormat="1" applyFont="1"/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7" fillId="13" borderId="0" xfId="0" applyFont="1" applyFill="1" applyAlignment="1">
      <alignment wrapText="1"/>
    </xf>
    <xf numFmtId="0" fontId="6" fillId="13" borderId="0" xfId="0" applyFont="1" applyFill="1"/>
    <xf numFmtId="0" fontId="0" fillId="0" borderId="2" xfId="0" applyBorder="1" applyAlignment="1">
      <alignment horizontal="left"/>
    </xf>
    <xf numFmtId="4" fontId="1" fillId="17" borderId="2" xfId="0" applyNumberFormat="1" applyFont="1" applyFill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Border="1" applyAlignment="1">
      <alignment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11" fillId="0" borderId="0" xfId="0" applyNumberFormat="1" applyFont="1" applyFill="1" applyBorder="1" applyAlignment="1" applyProtection="1">
      <alignment wrapText="1"/>
      <protection hidden="1"/>
    </xf>
    <xf numFmtId="0" fontId="1" fillId="0" borderId="0" xfId="0" applyFont="1" applyAlignment="1">
      <alignment wrapText="1"/>
    </xf>
    <xf numFmtId="0" fontId="0" fillId="0" borderId="22" xfId="0" applyBorder="1" applyAlignment="1">
      <alignment wrapText="1"/>
    </xf>
    <xf numFmtId="0" fontId="8" fillId="15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/>
    </xf>
    <xf numFmtId="14" fontId="29" fillId="0" borderId="2" xfId="0" applyNumberFormat="1" applyFont="1" applyFill="1" applyBorder="1" applyAlignment="1">
      <alignment horizontal="center"/>
    </xf>
    <xf numFmtId="0" fontId="0" fillId="11" borderId="2" xfId="0" applyFill="1" applyBorder="1" applyAlignment="1">
      <alignment wrapText="1"/>
    </xf>
    <xf numFmtId="0" fontId="0" fillId="11" borderId="2" xfId="0" applyFill="1" applyBorder="1" applyAlignment="1">
      <alignment horizontal="left"/>
    </xf>
    <xf numFmtId="4" fontId="11" fillId="11" borderId="2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/>
    </xf>
    <xf numFmtId="14" fontId="29" fillId="0" borderId="23" xfId="0" applyNumberFormat="1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0" fillId="11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1" fillId="11" borderId="7" xfId="0" applyFont="1" applyFill="1" applyBorder="1" applyAlignment="1">
      <alignment horizontal="left"/>
    </xf>
    <xf numFmtId="0" fontId="28" fillId="0" borderId="2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4" fontId="1" fillId="0" borderId="0" xfId="0" applyNumberFormat="1" applyFont="1" applyBorder="1" applyAlignment="1">
      <alignment horizontal="center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2" fontId="0" fillId="0" borderId="7" xfId="0" applyNumberFormat="1" applyFill="1" applyBorder="1"/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42" fillId="14" borderId="24" xfId="0" applyFont="1" applyFill="1" applyBorder="1" applyAlignment="1">
      <alignment horizontal="center" vertical="center" wrapText="1"/>
    </xf>
    <xf numFmtId="0" fontId="42" fillId="14" borderId="25" xfId="0" applyFont="1" applyFill="1" applyBorder="1" applyAlignment="1">
      <alignment horizontal="center" vertical="center" wrapText="1"/>
    </xf>
    <xf numFmtId="0" fontId="43" fillId="14" borderId="3" xfId="0" applyFont="1" applyFill="1" applyBorder="1" applyAlignment="1">
      <alignment horizontal="center" vertical="center" wrapText="1"/>
    </xf>
    <xf numFmtId="0" fontId="43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0">
    <cellStyle name="Coma 2" xfId="5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ercentat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5" Type="http://schemas.openxmlformats.org/officeDocument/2006/relationships/image" Target="../media/image6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26</xdr:row>
          <xdr:rowOff>171450</xdr:rowOff>
        </xdr:from>
        <xdr:to>
          <xdr:col>0</xdr:col>
          <xdr:colOff>1076325</xdr:colOff>
          <xdr:row>28</xdr:row>
          <xdr:rowOff>19050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26</xdr:row>
          <xdr:rowOff>171450</xdr:rowOff>
        </xdr:from>
        <xdr:to>
          <xdr:col>0</xdr:col>
          <xdr:colOff>1076325</xdr:colOff>
          <xdr:row>28</xdr:row>
          <xdr:rowOff>19050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26</xdr:row>
          <xdr:rowOff>171450</xdr:rowOff>
        </xdr:from>
        <xdr:to>
          <xdr:col>0</xdr:col>
          <xdr:colOff>1076325</xdr:colOff>
          <xdr:row>28</xdr:row>
          <xdr:rowOff>19050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26</xdr:row>
          <xdr:rowOff>171450</xdr:rowOff>
        </xdr:from>
        <xdr:to>
          <xdr:col>0</xdr:col>
          <xdr:colOff>1076325</xdr:colOff>
          <xdr:row>28</xdr:row>
          <xdr:rowOff>19050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26</xdr:row>
          <xdr:rowOff>171450</xdr:rowOff>
        </xdr:from>
        <xdr:to>
          <xdr:col>0</xdr:col>
          <xdr:colOff>1076325</xdr:colOff>
          <xdr:row>28</xdr:row>
          <xdr:rowOff>19050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17</xdr:row>
          <xdr:rowOff>8965</xdr:rowOff>
        </xdr:from>
        <xdr:to>
          <xdr:col>1</xdr:col>
          <xdr:colOff>304240</xdr:colOff>
          <xdr:row>17</xdr:row>
          <xdr:rowOff>199465</xdr:rowOff>
        </xdr:to>
        <xdr:sp macro="" textlink="">
          <xdr:nvSpPr>
            <xdr:cNvPr id="8193" name="Control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17</xdr:row>
          <xdr:rowOff>8965</xdr:rowOff>
        </xdr:from>
        <xdr:to>
          <xdr:col>1</xdr:col>
          <xdr:colOff>304240</xdr:colOff>
          <xdr:row>17</xdr:row>
          <xdr:rowOff>199465</xdr:rowOff>
        </xdr:to>
        <xdr:sp macro="" textlink="">
          <xdr:nvSpPr>
            <xdr:cNvPr id="8194" name="Control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17</xdr:row>
          <xdr:rowOff>8965</xdr:rowOff>
        </xdr:from>
        <xdr:to>
          <xdr:col>1</xdr:col>
          <xdr:colOff>304240</xdr:colOff>
          <xdr:row>17</xdr:row>
          <xdr:rowOff>199465</xdr:rowOff>
        </xdr:to>
        <xdr:sp macro="" textlink="">
          <xdr:nvSpPr>
            <xdr:cNvPr id="8195" name="Control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17</xdr:row>
          <xdr:rowOff>8965</xdr:rowOff>
        </xdr:from>
        <xdr:to>
          <xdr:col>1</xdr:col>
          <xdr:colOff>304240</xdr:colOff>
          <xdr:row>17</xdr:row>
          <xdr:rowOff>199465</xdr:rowOff>
        </xdr:to>
        <xdr:sp macro="" textlink="">
          <xdr:nvSpPr>
            <xdr:cNvPr id="8196" name="Control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17</xdr:row>
          <xdr:rowOff>8965</xdr:rowOff>
        </xdr:from>
        <xdr:to>
          <xdr:col>1</xdr:col>
          <xdr:colOff>304240</xdr:colOff>
          <xdr:row>17</xdr:row>
          <xdr:rowOff>199465</xdr:rowOff>
        </xdr:to>
        <xdr:sp macro="" textlink="">
          <xdr:nvSpPr>
            <xdr:cNvPr id="8197" name="Control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X29"/>
  <sheetViews>
    <sheetView topLeftCell="D1" zoomScale="85" zoomScaleNormal="85" workbookViewId="0">
      <selection activeCell="K10" sqref="K10"/>
    </sheetView>
  </sheetViews>
  <sheetFormatPr defaultColWidth="11.42578125" defaultRowHeight="15"/>
  <cols>
    <col min="1" max="1" width="19.140625" style="60" bestFit="1" customWidth="1"/>
    <col min="2" max="2" width="39.5703125" style="59" bestFit="1" customWidth="1"/>
    <col min="3" max="3" width="39" style="58" customWidth="1"/>
    <col min="4" max="4" width="47" style="59" customWidth="1"/>
    <col min="5" max="5" width="9.85546875" style="59" customWidth="1"/>
    <col min="6" max="6" width="17.5703125" style="58" customWidth="1"/>
    <col min="7" max="7" width="17.85546875" style="58" customWidth="1"/>
    <col min="8" max="8" width="16.7109375" style="60" customWidth="1"/>
    <col min="9" max="9" width="18.42578125" style="60" bestFit="1" customWidth="1"/>
    <col min="10" max="10" width="13.42578125" style="60" bestFit="1" customWidth="1"/>
    <col min="11" max="11" width="20" style="60" customWidth="1"/>
    <col min="12" max="12" width="18.7109375" style="60" bestFit="1" customWidth="1"/>
    <col min="13" max="13" width="15.28515625" style="60" customWidth="1"/>
    <col min="14" max="14" width="15.5703125" style="60" customWidth="1"/>
    <col min="15" max="15" width="12.28515625" style="60" customWidth="1"/>
    <col min="16" max="16" width="11.7109375" style="60" customWidth="1"/>
    <col min="17" max="18" width="14.42578125" style="60" customWidth="1"/>
    <col min="19" max="20" width="17.85546875" style="61" bestFit="1" customWidth="1"/>
    <col min="21" max="21" width="14.42578125" style="107" customWidth="1"/>
    <col min="22" max="22" width="11.5703125" style="61" bestFit="1" customWidth="1"/>
    <col min="23" max="23" width="18.28515625" style="61" bestFit="1" customWidth="1"/>
    <col min="24" max="24" width="17.28515625" style="61" customWidth="1"/>
    <col min="25" max="25" width="14" style="60" customWidth="1"/>
    <col min="26" max="27" width="11.42578125" style="60"/>
    <col min="28" max="28" width="12.7109375" style="60" bestFit="1" customWidth="1"/>
    <col min="29" max="16384" width="11.42578125" style="60"/>
  </cols>
  <sheetData>
    <row r="1" spans="1:24" ht="31.5" customHeight="1">
      <c r="A1" s="68" t="s">
        <v>207</v>
      </c>
      <c r="B1" s="113"/>
      <c r="C1" s="200"/>
      <c r="D1" s="68" t="s">
        <v>207</v>
      </c>
      <c r="E1" s="199"/>
      <c r="F1" s="61"/>
      <c r="G1" s="60"/>
      <c r="S1" s="60"/>
      <c r="T1" s="60"/>
      <c r="W1" s="60"/>
      <c r="X1" s="60"/>
    </row>
    <row r="2" spans="1:24">
      <c r="A2" s="62" t="s">
        <v>116</v>
      </c>
      <c r="B2" s="114">
        <v>44075</v>
      </c>
      <c r="C2" s="63"/>
      <c r="D2" s="118"/>
      <c r="E2" s="118"/>
      <c r="F2" s="114">
        <f>+B3</f>
        <v>44151</v>
      </c>
      <c r="H2" s="76"/>
      <c r="I2" s="63">
        <v>44927</v>
      </c>
      <c r="Q2" s="107"/>
      <c r="S2" s="60"/>
      <c r="T2" s="60"/>
      <c r="U2" s="60"/>
      <c r="V2" s="60"/>
      <c r="W2" s="60"/>
      <c r="X2" s="60"/>
    </row>
    <row r="3" spans="1:24">
      <c r="A3" s="67" t="s">
        <v>143</v>
      </c>
      <c r="B3" s="114">
        <v>44151</v>
      </c>
      <c r="C3" s="63"/>
      <c r="D3" s="118"/>
      <c r="E3" s="118"/>
      <c r="F3" s="108">
        <v>44196</v>
      </c>
      <c r="H3" s="76"/>
      <c r="I3" s="114">
        <f>+B4</f>
        <v>45169</v>
      </c>
      <c r="Q3" s="107"/>
      <c r="S3" s="60"/>
      <c r="T3" s="60"/>
      <c r="U3" s="60"/>
      <c r="V3" s="60"/>
      <c r="W3" s="60"/>
      <c r="X3" s="60"/>
    </row>
    <row r="4" spans="1:24">
      <c r="A4" s="62" t="s">
        <v>184</v>
      </c>
      <c r="B4" s="114">
        <v>45169</v>
      </c>
      <c r="C4" s="63"/>
      <c r="D4" s="117"/>
      <c r="E4" s="117"/>
      <c r="F4" s="60">
        <f>F3-F2+1</f>
        <v>46</v>
      </c>
      <c r="I4" s="60">
        <f>I3-I2+1</f>
        <v>243</v>
      </c>
      <c r="K4" s="190"/>
      <c r="Q4" s="107"/>
      <c r="R4" s="61"/>
      <c r="S4" s="60"/>
      <c r="T4" s="60"/>
      <c r="U4" s="60"/>
      <c r="V4" s="60"/>
      <c r="W4" s="60"/>
      <c r="X4" s="60"/>
    </row>
    <row r="5" spans="1:24" ht="30">
      <c r="A5" s="62"/>
      <c r="B5" s="115"/>
      <c r="C5" s="64"/>
      <c r="D5" s="119" t="s">
        <v>0</v>
      </c>
      <c r="E5" s="119"/>
      <c r="F5" s="57" t="s">
        <v>120</v>
      </c>
      <c r="G5" s="57" t="s">
        <v>121</v>
      </c>
      <c r="H5" s="57" t="s">
        <v>202</v>
      </c>
      <c r="I5" s="57" t="s">
        <v>203</v>
      </c>
      <c r="J5" s="236" t="s">
        <v>252</v>
      </c>
      <c r="K5" s="236" t="s">
        <v>253</v>
      </c>
      <c r="Q5" s="107"/>
      <c r="S5" s="60"/>
      <c r="T5" s="60"/>
      <c r="U5" s="60"/>
      <c r="V5" s="60"/>
      <c r="W5" s="60"/>
      <c r="X5" s="60"/>
    </row>
    <row r="6" spans="1:24">
      <c r="A6" s="65"/>
      <c r="B6" s="116"/>
      <c r="C6" s="204" t="s">
        <v>206</v>
      </c>
      <c r="D6" s="120" t="s">
        <v>7</v>
      </c>
      <c r="E6" s="120"/>
      <c r="F6" s="76">
        <f>ROUND(H24*$F$4/365,2)</f>
        <v>23675.51</v>
      </c>
      <c r="G6" s="76">
        <f>ROUND($H$24,2)</f>
        <v>187860</v>
      </c>
      <c r="H6" s="76">
        <f>ROUND($H$24,2)</f>
        <v>187860</v>
      </c>
      <c r="I6" s="76">
        <f>ROUND(H6*$I$4/365,2)</f>
        <v>125068.44</v>
      </c>
      <c r="J6" s="76">
        <f>SUM(F6:I6)</f>
        <v>524463.94999999995</v>
      </c>
      <c r="K6" s="76">
        <f>+ROUND(J6/1.21,2)</f>
        <v>433441.28000000003</v>
      </c>
      <c r="Q6" s="107"/>
      <c r="S6" s="60"/>
      <c r="T6" s="111"/>
      <c r="U6" s="111"/>
      <c r="V6" s="60"/>
      <c r="W6" s="60"/>
      <c r="X6" s="60"/>
    </row>
    <row r="7" spans="1:24">
      <c r="C7" s="204" t="s">
        <v>205</v>
      </c>
      <c r="D7" s="120" t="s">
        <v>14</v>
      </c>
      <c r="E7" s="120"/>
      <c r="F7" s="76">
        <f>ROUND(K24*$F$4/365,2)</f>
        <v>75228.02</v>
      </c>
      <c r="G7" s="76">
        <f>ROUND($K$24,2)</f>
        <v>596918</v>
      </c>
      <c r="H7" s="76">
        <f>ROUND($K$24,2)</f>
        <v>596918</v>
      </c>
      <c r="I7" s="76">
        <f t="shared" ref="I7:I8" si="0">ROUND(H7*$I$4/365,2)</f>
        <v>397400.2</v>
      </c>
      <c r="J7" s="76">
        <f>SUM(F7:I7)</f>
        <v>1666464.22</v>
      </c>
      <c r="K7" s="76">
        <f>+ROUND(J7/1.21,2)</f>
        <v>1377243.16</v>
      </c>
      <c r="Q7" s="107"/>
      <c r="S7" s="60"/>
      <c r="T7" s="108"/>
      <c r="U7" s="108"/>
      <c r="V7" s="60"/>
      <c r="W7" s="60"/>
      <c r="X7" s="60"/>
    </row>
    <row r="8" spans="1:24">
      <c r="C8" s="204" t="s">
        <v>204</v>
      </c>
      <c r="D8" s="121" t="s">
        <v>118</v>
      </c>
      <c r="E8" s="121"/>
      <c r="F8" s="76">
        <f>ROUND(N24*$F$4/365,2)</f>
        <v>11272.65</v>
      </c>
      <c r="G8" s="76">
        <f>ROUND(N24,2)</f>
        <v>89446</v>
      </c>
      <c r="H8" s="76">
        <f>ROUND(N24,2)</f>
        <v>89446</v>
      </c>
      <c r="I8" s="76">
        <f t="shared" si="0"/>
        <v>59548.98</v>
      </c>
      <c r="J8" s="76">
        <f>SUM(F8:I8)</f>
        <v>249713.63</v>
      </c>
      <c r="K8" s="76">
        <f>+ROUND(J8/1.21,2)</f>
        <v>206374.9</v>
      </c>
      <c r="Q8" s="107"/>
      <c r="S8" s="60"/>
      <c r="T8" s="60"/>
      <c r="U8" s="60"/>
      <c r="V8" s="60"/>
      <c r="W8" s="60"/>
      <c r="X8" s="60"/>
    </row>
    <row r="9" spans="1:24">
      <c r="D9" s="120" t="s">
        <v>119</v>
      </c>
      <c r="E9" s="120"/>
      <c r="F9" s="78">
        <f>SUM(Q14:Q23)</f>
        <v>21855.620000000003</v>
      </c>
      <c r="G9" s="77"/>
      <c r="H9" s="76"/>
      <c r="I9" s="77"/>
      <c r="J9" s="76">
        <f>SUM(F9:I9)</f>
        <v>21855.620000000003</v>
      </c>
      <c r="K9" s="76">
        <f>+ROUND(J9/1.21,2)</f>
        <v>18062.5</v>
      </c>
      <c r="Q9" s="107"/>
      <c r="S9" s="60"/>
      <c r="T9" s="60"/>
      <c r="U9" s="60"/>
      <c r="V9" s="60"/>
      <c r="W9" s="60"/>
      <c r="X9" s="60"/>
    </row>
    <row r="10" spans="1:24">
      <c r="D10" s="122" t="s">
        <v>141</v>
      </c>
      <c r="E10" s="122"/>
      <c r="F10" s="135">
        <f t="shared" ref="F10:I10" si="1">SUM(F6:F9)</f>
        <v>132031.79999999999</v>
      </c>
      <c r="G10" s="79">
        <f t="shared" si="1"/>
        <v>874224</v>
      </c>
      <c r="H10" s="80">
        <f t="shared" si="1"/>
        <v>874224</v>
      </c>
      <c r="I10" s="79">
        <f t="shared" si="1"/>
        <v>582017.62</v>
      </c>
      <c r="J10" s="80">
        <f>SUM(J6:J9)</f>
        <v>2462497.42</v>
      </c>
      <c r="K10" s="80">
        <f>SUM(K6:K9)</f>
        <v>2035121.8399999999</v>
      </c>
      <c r="Q10" s="107"/>
      <c r="S10" s="60"/>
      <c r="T10" s="60"/>
      <c r="U10" s="60"/>
      <c r="V10" s="60"/>
      <c r="W10" s="60"/>
      <c r="X10" s="60"/>
    </row>
    <row r="11" spans="1:24">
      <c r="B11" s="117"/>
      <c r="C11" s="60"/>
      <c r="D11" s="117"/>
      <c r="E11" s="117"/>
      <c r="F11" s="60"/>
      <c r="G11" s="60"/>
      <c r="I11" s="81"/>
      <c r="K11" s="190"/>
      <c r="S11" s="60"/>
      <c r="T11" s="60"/>
      <c r="V11" s="60"/>
      <c r="W11" s="60"/>
      <c r="X11" s="60"/>
    </row>
    <row r="12" spans="1:24">
      <c r="B12" s="117"/>
      <c r="P12" s="112"/>
      <c r="Q12" s="112"/>
      <c r="R12" s="107"/>
      <c r="S12" s="67"/>
      <c r="T12" s="67"/>
      <c r="U12" s="61"/>
      <c r="V12" s="60"/>
      <c r="W12" s="60"/>
      <c r="X12" s="60"/>
    </row>
    <row r="13" spans="1:24" s="67" customFormat="1" ht="45" customHeight="1">
      <c r="A13" s="69" t="s">
        <v>0</v>
      </c>
      <c r="B13" s="69" t="s">
        <v>152</v>
      </c>
      <c r="C13" s="69" t="s">
        <v>142</v>
      </c>
      <c r="D13" s="69" t="s">
        <v>144</v>
      </c>
      <c r="E13" s="69" t="s">
        <v>240</v>
      </c>
      <c r="F13" s="70" t="s">
        <v>139</v>
      </c>
      <c r="G13" s="70" t="s">
        <v>109</v>
      </c>
      <c r="H13" s="70" t="s">
        <v>2</v>
      </c>
      <c r="I13" s="70" t="s">
        <v>155</v>
      </c>
      <c r="J13" s="70" t="s">
        <v>109</v>
      </c>
      <c r="K13" s="70" t="s">
        <v>16</v>
      </c>
      <c r="L13" s="70" t="s">
        <v>145</v>
      </c>
      <c r="M13" s="70" t="s">
        <v>109</v>
      </c>
      <c r="N13" s="70" t="s">
        <v>146</v>
      </c>
      <c r="O13" s="69" t="s">
        <v>156</v>
      </c>
      <c r="P13" s="69" t="s">
        <v>143</v>
      </c>
      <c r="Q13" s="70" t="s">
        <v>154</v>
      </c>
      <c r="S13" s="110"/>
    </row>
    <row r="14" spans="1:24" s="67" customFormat="1">
      <c r="A14" s="206" t="s">
        <v>194</v>
      </c>
      <c r="B14" s="30" t="s">
        <v>193</v>
      </c>
      <c r="C14" s="30" t="s">
        <v>226</v>
      </c>
      <c r="D14" s="30" t="s">
        <v>227</v>
      </c>
      <c r="E14" s="30">
        <v>1</v>
      </c>
      <c r="F14" s="124">
        <v>800</v>
      </c>
      <c r="G14" s="124">
        <f>Perfils!$G$7</f>
        <v>60.6</v>
      </c>
      <c r="H14" s="125">
        <f>ROUND(G14*F14,2)</f>
        <v>48480</v>
      </c>
      <c r="I14" s="124">
        <v>2500</v>
      </c>
      <c r="J14" s="126">
        <f>Perfils!$G$13</f>
        <v>60.91</v>
      </c>
      <c r="K14" s="125">
        <f t="shared" ref="K14:K23" si="2">ROUND(J14*I14,2)</f>
        <v>152275</v>
      </c>
      <c r="L14" s="124">
        <v>300</v>
      </c>
      <c r="M14" s="126">
        <f>Perfils!$G$19</f>
        <v>63.89</v>
      </c>
      <c r="N14" s="125">
        <f t="shared" ref="N14:N23" si="3">ROUND(M14*L14,2)</f>
        <v>19167</v>
      </c>
      <c r="O14" s="136">
        <f>+$B$2</f>
        <v>44075</v>
      </c>
      <c r="P14" s="136">
        <f>+$B$3</f>
        <v>44151</v>
      </c>
      <c r="Q14" s="137">
        <f>ROUND(((+H14+K14+N14)/12*0.3),2)</f>
        <v>5498.05</v>
      </c>
      <c r="S14" s="110"/>
    </row>
    <row r="15" spans="1:24" s="67" customFormat="1">
      <c r="A15" s="206" t="s">
        <v>190</v>
      </c>
      <c r="B15" s="30" t="s">
        <v>208</v>
      </c>
      <c r="C15" s="30" t="s">
        <v>228</v>
      </c>
      <c r="D15" s="30" t="s">
        <v>229</v>
      </c>
      <c r="E15" s="30">
        <v>1</v>
      </c>
      <c r="F15" s="124">
        <v>300</v>
      </c>
      <c r="G15" s="124">
        <f>Perfils!$G$7</f>
        <v>60.6</v>
      </c>
      <c r="H15" s="125">
        <f t="shared" ref="H15:H22" si="4">ROUND(G15*F15,2)</f>
        <v>18180</v>
      </c>
      <c r="I15" s="124">
        <v>500</v>
      </c>
      <c r="J15" s="126">
        <f>Perfils!$G$13</f>
        <v>60.91</v>
      </c>
      <c r="K15" s="125">
        <f t="shared" si="2"/>
        <v>30455</v>
      </c>
      <c r="L15" s="124">
        <v>200</v>
      </c>
      <c r="M15" s="126">
        <f>Perfils!$G$19</f>
        <v>63.89</v>
      </c>
      <c r="N15" s="125">
        <f t="shared" si="3"/>
        <v>12778</v>
      </c>
      <c r="O15" s="136">
        <f>+$B$2</f>
        <v>44075</v>
      </c>
      <c r="P15" s="136">
        <f>+$B$3</f>
        <v>44151</v>
      </c>
      <c r="Q15" s="137">
        <f t="shared" ref="Q15:Q23" si="5">ROUND(((+H15+K15+N15)/12*0.3),2)</f>
        <v>1535.33</v>
      </c>
    </row>
    <row r="16" spans="1:24" s="67" customFormat="1">
      <c r="A16" s="206" t="s">
        <v>209</v>
      </c>
      <c r="B16" s="30" t="s">
        <v>192</v>
      </c>
      <c r="C16" s="207" t="s">
        <v>230</v>
      </c>
      <c r="D16" s="207" t="s">
        <v>231</v>
      </c>
      <c r="E16" s="207">
        <v>1</v>
      </c>
      <c r="F16" s="124">
        <v>600</v>
      </c>
      <c r="G16" s="124">
        <f>Perfils!$G$7</f>
        <v>60.6</v>
      </c>
      <c r="H16" s="125">
        <f t="shared" si="4"/>
        <v>36360</v>
      </c>
      <c r="I16" s="124">
        <v>2000</v>
      </c>
      <c r="J16" s="126">
        <f>Perfils!$G$13</f>
        <v>60.91</v>
      </c>
      <c r="K16" s="125">
        <f t="shared" si="2"/>
        <v>121820</v>
      </c>
      <c r="L16" s="124">
        <v>200</v>
      </c>
      <c r="M16" s="126">
        <f>Perfils!$G$19</f>
        <v>63.89</v>
      </c>
      <c r="N16" s="125">
        <f t="shared" si="3"/>
        <v>12778</v>
      </c>
      <c r="O16" s="136">
        <f t="shared" ref="O16:O23" si="6">+$B$2</f>
        <v>44075</v>
      </c>
      <c r="P16" s="136">
        <f t="shared" ref="P16:P23" si="7">+$B$3</f>
        <v>44151</v>
      </c>
      <c r="Q16" s="137">
        <f t="shared" si="5"/>
        <v>4273.95</v>
      </c>
    </row>
    <row r="17" spans="1:24" s="67" customFormat="1">
      <c r="A17" s="206" t="s">
        <v>191</v>
      </c>
      <c r="B17" s="30" t="s">
        <v>210</v>
      </c>
      <c r="C17" s="207" t="s">
        <v>211</v>
      </c>
      <c r="D17" s="207" t="s">
        <v>212</v>
      </c>
      <c r="E17" s="207">
        <v>1</v>
      </c>
      <c r="F17" s="124">
        <v>300</v>
      </c>
      <c r="G17" s="124">
        <f>Perfils!$G$7</f>
        <v>60.6</v>
      </c>
      <c r="H17" s="125">
        <f t="shared" si="4"/>
        <v>18180</v>
      </c>
      <c r="I17" s="124">
        <v>500</v>
      </c>
      <c r="J17" s="126">
        <f>Perfils!$G$13</f>
        <v>60.91</v>
      </c>
      <c r="K17" s="125">
        <f t="shared" si="2"/>
        <v>30455</v>
      </c>
      <c r="L17" s="124">
        <v>100</v>
      </c>
      <c r="M17" s="126">
        <f>Perfils!$G$19</f>
        <v>63.89</v>
      </c>
      <c r="N17" s="125">
        <f t="shared" si="3"/>
        <v>6389</v>
      </c>
      <c r="O17" s="136">
        <f t="shared" si="6"/>
        <v>44075</v>
      </c>
      <c r="P17" s="136">
        <f t="shared" si="7"/>
        <v>44151</v>
      </c>
      <c r="Q17" s="137">
        <f t="shared" si="5"/>
        <v>1375.6</v>
      </c>
    </row>
    <row r="18" spans="1:24" s="67" customFormat="1">
      <c r="A18" s="206" t="s">
        <v>191</v>
      </c>
      <c r="B18" s="30" t="s">
        <v>210</v>
      </c>
      <c r="C18" s="207" t="s">
        <v>213</v>
      </c>
      <c r="D18" s="207" t="s">
        <v>214</v>
      </c>
      <c r="E18" s="207">
        <v>1</v>
      </c>
      <c r="F18" s="124">
        <v>400</v>
      </c>
      <c r="G18" s="124">
        <f>Perfils!$G$7</f>
        <v>60.6</v>
      </c>
      <c r="H18" s="125">
        <f t="shared" si="4"/>
        <v>24240</v>
      </c>
      <c r="I18" s="124">
        <v>2500</v>
      </c>
      <c r="J18" s="126">
        <f>Perfils!$G$13</f>
        <v>60.91</v>
      </c>
      <c r="K18" s="125">
        <f t="shared" si="2"/>
        <v>152275</v>
      </c>
      <c r="L18" s="124">
        <v>200</v>
      </c>
      <c r="M18" s="126">
        <f>Perfils!$G$19</f>
        <v>63.89</v>
      </c>
      <c r="N18" s="125">
        <f t="shared" si="3"/>
        <v>12778</v>
      </c>
      <c r="O18" s="136">
        <f t="shared" si="6"/>
        <v>44075</v>
      </c>
      <c r="P18" s="136">
        <f t="shared" si="7"/>
        <v>44151</v>
      </c>
      <c r="Q18" s="137">
        <f t="shared" si="5"/>
        <v>4732.33</v>
      </c>
    </row>
    <row r="19" spans="1:24" s="67" customFormat="1">
      <c r="A19" s="206" t="s">
        <v>191</v>
      </c>
      <c r="B19" s="30" t="s">
        <v>210</v>
      </c>
      <c r="C19" s="30" t="s">
        <v>215</v>
      </c>
      <c r="D19" s="207" t="s">
        <v>216</v>
      </c>
      <c r="E19" s="207">
        <v>1</v>
      </c>
      <c r="F19" s="124">
        <v>200</v>
      </c>
      <c r="G19" s="124">
        <f>Perfils!$G$7</f>
        <v>60.6</v>
      </c>
      <c r="H19" s="125">
        <f t="shared" si="4"/>
        <v>12120</v>
      </c>
      <c r="I19" s="124">
        <v>500</v>
      </c>
      <c r="J19" s="126">
        <f>Perfils!$G$13</f>
        <v>60.91</v>
      </c>
      <c r="K19" s="125">
        <f t="shared" si="2"/>
        <v>30455</v>
      </c>
      <c r="L19" s="124">
        <v>100</v>
      </c>
      <c r="M19" s="126">
        <f>Perfils!$G$19</f>
        <v>63.89</v>
      </c>
      <c r="N19" s="125">
        <f t="shared" si="3"/>
        <v>6389</v>
      </c>
      <c r="O19" s="136">
        <f t="shared" si="6"/>
        <v>44075</v>
      </c>
      <c r="P19" s="136">
        <f t="shared" si="7"/>
        <v>44151</v>
      </c>
      <c r="Q19" s="137">
        <f t="shared" si="5"/>
        <v>1224.0999999999999</v>
      </c>
    </row>
    <row r="20" spans="1:24" s="67" customFormat="1">
      <c r="A20" s="206" t="s">
        <v>188</v>
      </c>
      <c r="B20" s="30" t="s">
        <v>189</v>
      </c>
      <c r="C20" s="207" t="s">
        <v>232</v>
      </c>
      <c r="D20" s="207" t="s">
        <v>233</v>
      </c>
      <c r="E20" s="207">
        <v>2</v>
      </c>
      <c r="F20" s="124">
        <v>100</v>
      </c>
      <c r="G20" s="124">
        <f>Perfils!$G$7</f>
        <v>60.6</v>
      </c>
      <c r="H20" s="125">
        <f t="shared" si="4"/>
        <v>6060</v>
      </c>
      <c r="I20" s="124">
        <v>500</v>
      </c>
      <c r="J20" s="126">
        <f>Perfils!$G$13</f>
        <v>60.91</v>
      </c>
      <c r="K20" s="125">
        <f t="shared" si="2"/>
        <v>30455</v>
      </c>
      <c r="L20" s="124">
        <v>100</v>
      </c>
      <c r="M20" s="126">
        <f>Perfils!$G$19</f>
        <v>63.89</v>
      </c>
      <c r="N20" s="125">
        <f t="shared" si="3"/>
        <v>6389</v>
      </c>
      <c r="O20" s="136">
        <f t="shared" si="6"/>
        <v>44075</v>
      </c>
      <c r="P20" s="136">
        <f t="shared" si="7"/>
        <v>44151</v>
      </c>
      <c r="Q20" s="137">
        <f t="shared" si="5"/>
        <v>1072.5999999999999</v>
      </c>
    </row>
    <row r="21" spans="1:24" s="67" customFormat="1">
      <c r="A21" s="206" t="s">
        <v>195</v>
      </c>
      <c r="B21" s="30" t="s">
        <v>217</v>
      </c>
      <c r="C21" s="207" t="s">
        <v>234</v>
      </c>
      <c r="D21" s="207" t="s">
        <v>235</v>
      </c>
      <c r="E21" s="207">
        <v>1</v>
      </c>
      <c r="F21" s="124">
        <v>100</v>
      </c>
      <c r="G21" s="124">
        <f>Perfils!$G$7</f>
        <v>60.6</v>
      </c>
      <c r="H21" s="125">
        <f t="shared" si="4"/>
        <v>6060</v>
      </c>
      <c r="I21" s="124">
        <v>400</v>
      </c>
      <c r="J21" s="126">
        <f>Perfils!$G$13</f>
        <v>60.91</v>
      </c>
      <c r="K21" s="125">
        <f t="shared" si="2"/>
        <v>24364</v>
      </c>
      <c r="L21" s="124">
        <v>100</v>
      </c>
      <c r="M21" s="126">
        <f>Perfils!$G$19</f>
        <v>63.89</v>
      </c>
      <c r="N21" s="125">
        <f t="shared" si="3"/>
        <v>6389</v>
      </c>
      <c r="O21" s="136">
        <f t="shared" si="6"/>
        <v>44075</v>
      </c>
      <c r="P21" s="136">
        <f t="shared" si="7"/>
        <v>44151</v>
      </c>
      <c r="Q21" s="137">
        <f t="shared" si="5"/>
        <v>920.33</v>
      </c>
    </row>
    <row r="22" spans="1:24" s="67" customFormat="1">
      <c r="A22" s="206" t="s">
        <v>196</v>
      </c>
      <c r="B22" s="30" t="s">
        <v>197</v>
      </c>
      <c r="C22" s="207" t="s">
        <v>236</v>
      </c>
      <c r="D22" s="207" t="s">
        <v>237</v>
      </c>
      <c r="E22" s="207">
        <v>1</v>
      </c>
      <c r="F22" s="124">
        <v>100</v>
      </c>
      <c r="G22" s="124">
        <f>Perfils!$G$7</f>
        <v>60.6</v>
      </c>
      <c r="H22" s="125">
        <f t="shared" si="4"/>
        <v>6060</v>
      </c>
      <c r="I22" s="124">
        <v>400</v>
      </c>
      <c r="J22" s="126">
        <f>Perfils!$G$13</f>
        <v>60.91</v>
      </c>
      <c r="K22" s="125">
        <f t="shared" ref="K22" si="8">ROUND(J22*I22,2)</f>
        <v>24364</v>
      </c>
      <c r="L22" s="124">
        <v>100</v>
      </c>
      <c r="M22" s="126">
        <f>Perfils!$G$19</f>
        <v>63.89</v>
      </c>
      <c r="N22" s="125">
        <f t="shared" ref="N22" si="9">ROUND(M22*L22,2)</f>
        <v>6389</v>
      </c>
      <c r="O22" s="136">
        <f t="shared" si="6"/>
        <v>44075</v>
      </c>
      <c r="P22" s="136">
        <f t="shared" si="7"/>
        <v>44151</v>
      </c>
      <c r="Q22" s="137">
        <f t="shared" ref="Q22" si="10">ROUND(((+H22+K22+N22)/12*0.3),2)</f>
        <v>920.33</v>
      </c>
    </row>
    <row r="23" spans="1:24" s="67" customFormat="1">
      <c r="A23" s="206" t="s">
        <v>224</v>
      </c>
      <c r="B23" s="30" t="s">
        <v>225</v>
      </c>
      <c r="C23" s="207" t="s">
        <v>238</v>
      </c>
      <c r="D23" s="207" t="s">
        <v>239</v>
      </c>
      <c r="E23" s="207">
        <v>3</v>
      </c>
      <c r="F23" s="124">
        <v>200</v>
      </c>
      <c r="G23" s="124">
        <f>Perfils!$G$7</f>
        <v>60.6</v>
      </c>
      <c r="H23" s="125">
        <f t="shared" ref="H23" si="11">ROUND(G23*F23,2)</f>
        <v>12120</v>
      </c>
      <c r="I23" s="124">
        <v>0</v>
      </c>
      <c r="J23" s="126">
        <f>Perfils!$G$13</f>
        <v>60.91</v>
      </c>
      <c r="K23" s="125">
        <f t="shared" si="2"/>
        <v>0</v>
      </c>
      <c r="L23" s="124">
        <v>0</v>
      </c>
      <c r="M23" s="126">
        <f>Perfils!$G$19</f>
        <v>63.89</v>
      </c>
      <c r="N23" s="125">
        <f t="shared" si="3"/>
        <v>0</v>
      </c>
      <c r="O23" s="136">
        <f t="shared" si="6"/>
        <v>44075</v>
      </c>
      <c r="P23" s="136">
        <f t="shared" si="7"/>
        <v>44151</v>
      </c>
      <c r="Q23" s="137">
        <f t="shared" si="5"/>
        <v>303</v>
      </c>
    </row>
    <row r="24" spans="1:24" s="67" customFormat="1" ht="15.75">
      <c r="A24" s="69" t="s">
        <v>117</v>
      </c>
      <c r="B24" s="210"/>
      <c r="C24" s="211"/>
      <c r="D24" s="212"/>
      <c r="E24" s="227"/>
      <c r="F24" s="208">
        <f>SUM(F14:F23)</f>
        <v>3100</v>
      </c>
      <c r="G24" s="208"/>
      <c r="H24" s="209">
        <f>SUM(H14:H23)</f>
        <v>187860</v>
      </c>
      <c r="I24" s="208">
        <f>SUM(I14:I23)</f>
        <v>9800</v>
      </c>
      <c r="J24" s="208"/>
      <c r="K24" s="209">
        <f>SUM(K14:K23)</f>
        <v>596918</v>
      </c>
      <c r="L24" s="208">
        <f>SUM(L14:L23)</f>
        <v>1400</v>
      </c>
      <c r="M24" s="208"/>
      <c r="N24" s="209">
        <f>SUM(N14:N23)</f>
        <v>89446</v>
      </c>
      <c r="O24" s="208"/>
      <c r="P24" s="208"/>
      <c r="Q24" s="209">
        <f>SUM(Q14:Q23)</f>
        <v>21855.620000000003</v>
      </c>
    </row>
    <row r="25" spans="1:24" s="67" customFormat="1">
      <c r="A25" s="2"/>
      <c r="B25" s="109"/>
      <c r="C25" s="198"/>
      <c r="D25" s="123"/>
      <c r="E25" s="226"/>
      <c r="F25" s="124"/>
      <c r="G25" s="124"/>
      <c r="H25" s="125"/>
      <c r="I25" s="124"/>
      <c r="J25" s="126"/>
      <c r="K25" s="125"/>
      <c r="L25" s="124"/>
      <c r="M25" s="126"/>
      <c r="N25" s="125"/>
      <c r="O25" s="136"/>
      <c r="P25" s="136"/>
      <c r="Q25" s="137"/>
    </row>
    <row r="26" spans="1:24" s="67" customFormat="1">
      <c r="A26" s="2"/>
      <c r="B26" s="109"/>
      <c r="C26" s="198"/>
      <c r="D26" s="123" t="s">
        <v>218</v>
      </c>
      <c r="E26" s="226"/>
      <c r="F26" s="124">
        <f>(F24/11/8)/20</f>
        <v>1.7613636363636362</v>
      </c>
      <c r="G26" s="124"/>
      <c r="H26" s="124"/>
      <c r="I26" s="124">
        <f>(I24/11/8)/20</f>
        <v>5.5681818181818183</v>
      </c>
      <c r="J26" s="126"/>
      <c r="K26" s="125"/>
      <c r="L26" s="124">
        <f>(L24/11/8)/20</f>
        <v>0.79545454545454541</v>
      </c>
      <c r="M26" s="126"/>
      <c r="N26" s="124"/>
      <c r="O26" s="136"/>
      <c r="P26" s="136"/>
      <c r="Q26" s="124"/>
    </row>
    <row r="27" spans="1:24" s="67" customFormat="1">
      <c r="A27" s="2"/>
      <c r="B27" s="109"/>
      <c r="C27" s="198"/>
      <c r="D27" s="123"/>
      <c r="E27" s="226"/>
      <c r="F27" s="124"/>
      <c r="G27" s="124"/>
      <c r="H27" s="125"/>
      <c r="I27" s="124"/>
      <c r="J27" s="126"/>
      <c r="K27" s="125"/>
      <c r="L27" s="124"/>
      <c r="M27" s="126"/>
      <c r="N27" s="125"/>
      <c r="O27" s="136"/>
      <c r="P27" s="136"/>
      <c r="Q27" s="137"/>
    </row>
    <row r="28" spans="1:24">
      <c r="B28" s="117"/>
      <c r="C28" s="60"/>
      <c r="D28" s="117"/>
      <c r="E28" s="117"/>
      <c r="F28" s="60"/>
      <c r="G28" s="60"/>
      <c r="S28" s="66"/>
      <c r="T28" s="66"/>
      <c r="V28" s="60"/>
      <c r="W28" s="60"/>
      <c r="X28" s="60"/>
    </row>
    <row r="29" spans="1:24">
      <c r="B29" s="117"/>
      <c r="C29" s="60"/>
      <c r="D29" s="117"/>
      <c r="E29" s="117"/>
      <c r="F29" s="60"/>
      <c r="G29" s="60"/>
      <c r="S29" s="66"/>
      <c r="T29" s="66"/>
      <c r="V29" s="60"/>
      <c r="W29" s="60"/>
      <c r="X29" s="60"/>
    </row>
  </sheetData>
  <sheetProtection insertColumns="0" insertRows="0" sort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0</xdr:col>
                <xdr:colOff>161925</xdr:colOff>
                <xdr:row>26</xdr:row>
                <xdr:rowOff>171450</xdr:rowOff>
              </from>
              <to>
                <xdr:col>0</xdr:col>
                <xdr:colOff>1076325</xdr:colOff>
                <xdr:row>28</xdr:row>
                <xdr:rowOff>19050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0</xdr:col>
                <xdr:colOff>161925</xdr:colOff>
                <xdr:row>26</xdr:row>
                <xdr:rowOff>171450</xdr:rowOff>
              </from>
              <to>
                <xdr:col>0</xdr:col>
                <xdr:colOff>1076325</xdr:colOff>
                <xdr:row>28</xdr:row>
                <xdr:rowOff>19050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0</xdr:col>
                <xdr:colOff>161925</xdr:colOff>
                <xdr:row>26</xdr:row>
                <xdr:rowOff>171450</xdr:rowOff>
              </from>
              <to>
                <xdr:col>0</xdr:col>
                <xdr:colOff>1076325</xdr:colOff>
                <xdr:row>28</xdr:row>
                <xdr:rowOff>19050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0</xdr:col>
                <xdr:colOff>161925</xdr:colOff>
                <xdr:row>26</xdr:row>
                <xdr:rowOff>171450</xdr:rowOff>
              </from>
              <to>
                <xdr:col>0</xdr:col>
                <xdr:colOff>1076325</xdr:colOff>
                <xdr:row>28</xdr:row>
                <xdr:rowOff>19050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0</xdr:col>
                <xdr:colOff>161925</xdr:colOff>
                <xdr:row>26</xdr:row>
                <xdr:rowOff>171450</xdr:rowOff>
              </from>
              <to>
                <xdr:col>0</xdr:col>
                <xdr:colOff>1076325</xdr:colOff>
                <xdr:row>28</xdr:row>
                <xdr:rowOff>19050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showGridLines="0" tabSelected="1" zoomScale="84" zoomScaleNormal="84" workbookViewId="0">
      <selection activeCell="A2" sqref="A2"/>
    </sheetView>
  </sheetViews>
  <sheetFormatPr defaultColWidth="11.42578125" defaultRowHeight="15"/>
  <cols>
    <col min="1" max="1" width="16.5703125" customWidth="1"/>
    <col min="2" max="2" width="49" customWidth="1"/>
    <col min="3" max="3" width="55.85546875" bestFit="1" customWidth="1"/>
    <col min="4" max="4" width="15.85546875" customWidth="1"/>
    <col min="5" max="6" width="13.28515625" customWidth="1"/>
    <col min="7" max="7" width="17.5703125" bestFit="1" customWidth="1"/>
    <col min="8" max="8" width="15.28515625" bestFit="1" customWidth="1"/>
    <col min="10" max="10" width="16" customWidth="1"/>
    <col min="11" max="11" width="30.5703125" bestFit="1" customWidth="1"/>
  </cols>
  <sheetData>
    <row r="1" spans="2:8" ht="12" customHeight="1">
      <c r="B1" s="71"/>
    </row>
    <row r="2" spans="2:8" ht="35.25" customHeight="1">
      <c r="B2" s="72" t="s">
        <v>4</v>
      </c>
      <c r="C2" s="72" t="s">
        <v>5</v>
      </c>
      <c r="D2" s="72" t="s">
        <v>6</v>
      </c>
      <c r="E2" s="235" t="s">
        <v>250</v>
      </c>
      <c r="F2" s="235" t="s">
        <v>251</v>
      </c>
      <c r="G2" s="72" t="s">
        <v>122</v>
      </c>
      <c r="H2" s="56"/>
    </row>
    <row r="3" spans="2:8" ht="15" customHeight="1">
      <c r="B3" s="239" t="s">
        <v>7</v>
      </c>
      <c r="C3" s="201" t="s">
        <v>201</v>
      </c>
      <c r="D3" s="75">
        <v>0.05</v>
      </c>
      <c r="E3" s="237">
        <f>+C24</f>
        <v>77.28</v>
      </c>
      <c r="F3" s="73">
        <f>+ROUND(E3/1.21,2)</f>
        <v>63.87</v>
      </c>
      <c r="G3" s="73">
        <f t="shared" ref="G3" si="0">E3*D3</f>
        <v>3.8640000000000003</v>
      </c>
    </row>
    <row r="4" spans="2:8">
      <c r="B4" s="239"/>
      <c r="C4" s="201" t="s">
        <v>199</v>
      </c>
      <c r="D4" s="75">
        <v>0.7</v>
      </c>
      <c r="E4" s="237">
        <f>+C25</f>
        <v>64.150000000000006</v>
      </c>
      <c r="F4" s="73">
        <f>+ROUND(E4/1.21,2)</f>
        <v>53.02</v>
      </c>
      <c r="G4" s="73">
        <f t="shared" ref="G4:G5" si="1">E4*D4</f>
        <v>44.905000000000001</v>
      </c>
      <c r="H4" s="56"/>
    </row>
    <row r="5" spans="2:8">
      <c r="B5" s="239"/>
      <c r="C5" s="201" t="s">
        <v>198</v>
      </c>
      <c r="D5" s="75">
        <v>0.2</v>
      </c>
      <c r="E5" s="237">
        <f>+C26</f>
        <v>48.25</v>
      </c>
      <c r="F5" s="73">
        <f>+ROUND(E5/1.21,2)</f>
        <v>39.880000000000003</v>
      </c>
      <c r="G5" s="73">
        <f t="shared" si="1"/>
        <v>9.65</v>
      </c>
      <c r="H5" s="56"/>
    </row>
    <row r="6" spans="2:8">
      <c r="B6" s="239"/>
      <c r="C6" s="201" t="s">
        <v>200</v>
      </c>
      <c r="D6" s="75">
        <v>0.05</v>
      </c>
      <c r="E6" s="237">
        <f>+C28</f>
        <v>43.58</v>
      </c>
      <c r="F6" s="73">
        <f>+ROUND(E6/1.21,2)</f>
        <v>36.020000000000003</v>
      </c>
      <c r="G6" s="73">
        <f t="shared" ref="G6" si="2">E6*D6</f>
        <v>2.1789999999999998</v>
      </c>
      <c r="H6" s="56"/>
    </row>
    <row r="7" spans="2:8">
      <c r="B7" s="239"/>
      <c r="C7" s="238" t="s">
        <v>123</v>
      </c>
      <c r="D7" s="238"/>
      <c r="E7" s="238"/>
      <c r="F7" s="229"/>
      <c r="G7" s="74">
        <f>ROUND(SUM(G3:G6),2)</f>
        <v>60.6</v>
      </c>
      <c r="H7" s="127">
        <f>SUM(D3:D6)</f>
        <v>1</v>
      </c>
    </row>
    <row r="8" spans="2:8">
      <c r="B8" s="239" t="s">
        <v>14</v>
      </c>
      <c r="C8" s="201" t="s">
        <v>201</v>
      </c>
      <c r="D8" s="75">
        <v>0.15</v>
      </c>
      <c r="E8" s="237">
        <f>+C24</f>
        <v>77.28</v>
      </c>
      <c r="F8" s="73">
        <f t="shared" ref="F8:F12" si="3">+ROUND(E8/1.21,2)</f>
        <v>63.87</v>
      </c>
      <c r="G8" s="73">
        <f t="shared" ref="G8:G12" si="4">E8*D8</f>
        <v>11.592000000000001</v>
      </c>
    </row>
    <row r="9" spans="2:8">
      <c r="B9" s="239"/>
      <c r="C9" s="201" t="s">
        <v>199</v>
      </c>
      <c r="D9" s="75">
        <v>0.5</v>
      </c>
      <c r="E9" s="237">
        <f>+C25</f>
        <v>64.150000000000006</v>
      </c>
      <c r="F9" s="73">
        <f t="shared" si="3"/>
        <v>53.02</v>
      </c>
      <c r="G9" s="73">
        <f t="shared" si="4"/>
        <v>32.075000000000003</v>
      </c>
    </row>
    <row r="10" spans="2:8">
      <c r="B10" s="239"/>
      <c r="C10" s="201" t="s">
        <v>198</v>
      </c>
      <c r="D10" s="75">
        <v>0.25</v>
      </c>
      <c r="E10" s="237">
        <f>+C26</f>
        <v>48.25</v>
      </c>
      <c r="F10" s="73">
        <f t="shared" si="3"/>
        <v>39.880000000000003</v>
      </c>
      <c r="G10" s="73">
        <f t="shared" si="4"/>
        <v>12.0625</v>
      </c>
      <c r="H10" s="127"/>
    </row>
    <row r="11" spans="2:8">
      <c r="B11" s="239"/>
      <c r="C11" s="201" t="s">
        <v>220</v>
      </c>
      <c r="D11" s="75">
        <v>0.05</v>
      </c>
      <c r="E11" s="237">
        <f>+C27</f>
        <v>60.09</v>
      </c>
      <c r="F11" s="73">
        <f t="shared" si="3"/>
        <v>49.66</v>
      </c>
      <c r="G11" s="73">
        <f t="shared" si="4"/>
        <v>3.0045000000000002</v>
      </c>
      <c r="H11" s="127"/>
    </row>
    <row r="12" spans="2:8">
      <c r="B12" s="239"/>
      <c r="C12" s="201" t="s">
        <v>200</v>
      </c>
      <c r="D12" s="75">
        <v>0.05</v>
      </c>
      <c r="E12" s="237">
        <f>+C28</f>
        <v>43.58</v>
      </c>
      <c r="F12" s="73">
        <f t="shared" si="3"/>
        <v>36.020000000000003</v>
      </c>
      <c r="G12" s="73">
        <f t="shared" si="4"/>
        <v>2.1789999999999998</v>
      </c>
      <c r="H12" s="127"/>
    </row>
    <row r="13" spans="2:8">
      <c r="B13" s="239"/>
      <c r="C13" s="238" t="s">
        <v>123</v>
      </c>
      <c r="D13" s="238"/>
      <c r="E13" s="238"/>
      <c r="F13" s="229"/>
      <c r="G13" s="74">
        <f>ROUND(SUM(G8:G12),2)</f>
        <v>60.91</v>
      </c>
      <c r="H13" s="127">
        <f>SUM(D8:D12)</f>
        <v>1</v>
      </c>
    </row>
    <row r="14" spans="2:8">
      <c r="B14" s="239" t="s">
        <v>11</v>
      </c>
      <c r="C14" s="201" t="s">
        <v>201</v>
      </c>
      <c r="D14" s="75">
        <v>0.15</v>
      </c>
      <c r="E14" s="237">
        <f>+C24</f>
        <v>77.28</v>
      </c>
      <c r="F14" s="73">
        <f t="shared" ref="F14:F18" si="5">+ROUND(E14/1.21,2)</f>
        <v>63.87</v>
      </c>
      <c r="G14" s="73">
        <f>E14*D14</f>
        <v>11.592000000000001</v>
      </c>
    </row>
    <row r="15" spans="2:8">
      <c r="B15" s="239"/>
      <c r="C15" s="201" t="s">
        <v>199</v>
      </c>
      <c r="D15" s="75">
        <v>0.65</v>
      </c>
      <c r="E15" s="237">
        <f>+C25</f>
        <v>64.150000000000006</v>
      </c>
      <c r="F15" s="73">
        <f t="shared" si="5"/>
        <v>53.02</v>
      </c>
      <c r="G15" s="73">
        <f t="shared" ref="G15:G17" si="6">E15*D15</f>
        <v>41.697500000000005</v>
      </c>
    </row>
    <row r="16" spans="2:8">
      <c r="B16" s="239"/>
      <c r="C16" s="201" t="s">
        <v>198</v>
      </c>
      <c r="D16" s="75">
        <v>0.05</v>
      </c>
      <c r="E16" s="237">
        <f>+C26</f>
        <v>48.25</v>
      </c>
      <c r="F16" s="73">
        <f t="shared" si="5"/>
        <v>39.880000000000003</v>
      </c>
      <c r="G16" s="73">
        <f t="shared" si="6"/>
        <v>2.4125000000000001</v>
      </c>
    </row>
    <row r="17" spans="2:8">
      <c r="B17" s="239"/>
      <c r="C17" s="201" t="s">
        <v>220</v>
      </c>
      <c r="D17" s="75">
        <v>0.1</v>
      </c>
      <c r="E17" s="237">
        <f>+C27</f>
        <v>60.09</v>
      </c>
      <c r="F17" s="73">
        <f t="shared" si="5"/>
        <v>49.66</v>
      </c>
      <c r="G17" s="73">
        <f t="shared" si="6"/>
        <v>6.0090000000000003</v>
      </c>
    </row>
    <row r="18" spans="2:8">
      <c r="B18" s="239"/>
      <c r="C18" s="201" t="s">
        <v>200</v>
      </c>
      <c r="D18" s="75">
        <v>0.05</v>
      </c>
      <c r="E18" s="237">
        <f>+C28</f>
        <v>43.58</v>
      </c>
      <c r="F18" s="73">
        <f t="shared" si="5"/>
        <v>36.020000000000003</v>
      </c>
      <c r="G18" s="73">
        <f t="shared" ref="G18" si="7">E18*D18</f>
        <v>2.1789999999999998</v>
      </c>
    </row>
    <row r="19" spans="2:8">
      <c r="B19" s="239"/>
      <c r="C19" s="238" t="s">
        <v>123</v>
      </c>
      <c r="D19" s="238"/>
      <c r="E19" s="238"/>
      <c r="F19" s="229"/>
      <c r="G19" s="74">
        <f>ROUND(SUM(G14:G18),2)</f>
        <v>63.89</v>
      </c>
      <c r="H19" s="127">
        <f>SUM(D14:D18)</f>
        <v>1</v>
      </c>
    </row>
    <row r="22" spans="2:8" ht="15.75" thickBot="1"/>
    <row r="23" spans="2:8" ht="30">
      <c r="B23" s="191"/>
      <c r="C23" s="192" t="s">
        <v>186</v>
      </c>
      <c r="D23" s="192" t="s">
        <v>185</v>
      </c>
    </row>
    <row r="24" spans="2:8">
      <c r="B24" s="201" t="s">
        <v>201</v>
      </c>
      <c r="C24" s="202">
        <v>77.28</v>
      </c>
      <c r="D24" s="203">
        <v>63.87</v>
      </c>
      <c r="F24" s="234"/>
    </row>
    <row r="25" spans="2:8">
      <c r="B25" s="201" t="s">
        <v>199</v>
      </c>
      <c r="C25" s="202">
        <v>64.150000000000006</v>
      </c>
      <c r="D25" s="203">
        <v>53.02</v>
      </c>
      <c r="F25" s="234"/>
    </row>
    <row r="26" spans="2:8">
      <c r="B26" s="201" t="s">
        <v>198</v>
      </c>
      <c r="C26" s="202">
        <v>48.25</v>
      </c>
      <c r="D26" s="203">
        <v>39.880000000000003</v>
      </c>
      <c r="F26" s="234"/>
    </row>
    <row r="27" spans="2:8">
      <c r="B27" s="201" t="s">
        <v>220</v>
      </c>
      <c r="C27" s="202">
        <v>60.09</v>
      </c>
      <c r="D27" s="203">
        <v>49.66</v>
      </c>
      <c r="F27" s="234"/>
    </row>
    <row r="28" spans="2:8">
      <c r="B28" s="201" t="s">
        <v>200</v>
      </c>
      <c r="C28" s="202">
        <v>43.58</v>
      </c>
      <c r="D28" s="203">
        <v>36.020000000000003</v>
      </c>
      <c r="F28" s="234"/>
    </row>
  </sheetData>
  <mergeCells count="6">
    <mergeCell ref="C7:E7"/>
    <mergeCell ref="C13:E13"/>
    <mergeCell ref="C19:E19"/>
    <mergeCell ref="B3:B7"/>
    <mergeCell ref="B8:B13"/>
    <mergeCell ref="B14:B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"/>
  <sheetViews>
    <sheetView showGridLines="0" topLeftCell="A13" zoomScale="90" zoomScaleNormal="90" workbookViewId="0">
      <selection activeCell="A42" sqref="A42"/>
    </sheetView>
  </sheetViews>
  <sheetFormatPr defaultColWidth="10.85546875" defaultRowHeight="12.75"/>
  <cols>
    <col min="1" max="1" width="28.28515625" style="83" customWidth="1"/>
    <col min="2" max="2" width="21.28515625" style="83" customWidth="1"/>
    <col min="3" max="3" width="21.42578125" style="83" customWidth="1"/>
    <col min="4" max="4" width="24.85546875" style="83" customWidth="1"/>
    <col min="5" max="6" width="18.42578125" style="83" customWidth="1"/>
    <col min="7" max="7" width="14.140625" style="83" bestFit="1" customWidth="1"/>
    <col min="8" max="8" width="16.85546875" style="83" customWidth="1"/>
    <col min="9" max="9" width="12.5703125" style="83" customWidth="1"/>
    <col min="10" max="10" width="18.85546875" style="83" bestFit="1" customWidth="1"/>
    <col min="11" max="11" width="14.140625" style="83" customWidth="1"/>
    <col min="12" max="13" width="12.5703125" style="83" customWidth="1"/>
    <col min="14" max="14" width="15.7109375" style="83" customWidth="1"/>
    <col min="15" max="15" width="14.5703125" style="83" customWidth="1"/>
    <col min="16" max="16" width="18.140625" style="83" customWidth="1"/>
    <col min="17" max="16384" width="10.85546875" style="83"/>
  </cols>
  <sheetData>
    <row r="2" spans="1:16">
      <c r="A2" s="82" t="s">
        <v>135</v>
      </c>
    </row>
    <row r="4" spans="1:16">
      <c r="A4" s="84"/>
      <c r="B4" s="244">
        <v>2020</v>
      </c>
      <c r="C4" s="245"/>
      <c r="D4" s="246"/>
      <c r="E4" s="244">
        <v>2021</v>
      </c>
      <c r="F4" s="245"/>
      <c r="G4" s="246"/>
      <c r="H4" s="244">
        <v>2022</v>
      </c>
      <c r="I4" s="245"/>
      <c r="J4" s="246"/>
      <c r="K4" s="244">
        <v>2023</v>
      </c>
      <c r="L4" s="245"/>
      <c r="M4" s="246"/>
    </row>
    <row r="5" spans="1:16">
      <c r="A5" s="85" t="s">
        <v>137</v>
      </c>
      <c r="B5" s="86" t="s">
        <v>129</v>
      </c>
      <c r="C5" s="87" t="s">
        <v>130</v>
      </c>
      <c r="D5" s="87" t="s">
        <v>128</v>
      </c>
      <c r="E5" s="87" t="s">
        <v>129</v>
      </c>
      <c r="F5" s="87" t="s">
        <v>130</v>
      </c>
      <c r="G5" s="87" t="s">
        <v>128</v>
      </c>
      <c r="H5" s="87" t="s">
        <v>129</v>
      </c>
      <c r="I5" s="87" t="s">
        <v>130</v>
      </c>
      <c r="J5" s="87" t="s">
        <v>128</v>
      </c>
      <c r="K5" s="87" t="s">
        <v>129</v>
      </c>
      <c r="L5" s="87" t="s">
        <v>130</v>
      </c>
      <c r="M5" s="87" t="s">
        <v>128</v>
      </c>
      <c r="N5" s="87" t="s">
        <v>147</v>
      </c>
      <c r="O5" s="87" t="s">
        <v>148</v>
      </c>
      <c r="P5" s="87" t="s">
        <v>149</v>
      </c>
    </row>
    <row r="6" spans="1:16">
      <c r="A6" s="88" t="s">
        <v>7</v>
      </c>
      <c r="B6" s="132">
        <f>ROUND('Càlcul pressupost '!F6/1.21,2)</f>
        <v>19566.54</v>
      </c>
      <c r="C6" s="132">
        <f t="shared" ref="C6:C9" si="0">ROUND(B6*0.21,2)</f>
        <v>4108.97</v>
      </c>
      <c r="D6" s="132">
        <f>+B6+C6</f>
        <v>23675.510000000002</v>
      </c>
      <c r="E6" s="132">
        <f>ROUND('Càlcul pressupost '!G6/1.21,2)</f>
        <v>155256.20000000001</v>
      </c>
      <c r="F6" s="132">
        <f t="shared" ref="F6:F7" si="1">ROUND(E6*0.21,2)</f>
        <v>32603.8</v>
      </c>
      <c r="G6" s="132">
        <f t="shared" ref="G6:G7" si="2">+E6+F6</f>
        <v>187860</v>
      </c>
      <c r="H6" s="132">
        <f>ROUND('Càlcul pressupost '!H6/1.21,2)</f>
        <v>155256.20000000001</v>
      </c>
      <c r="I6" s="132">
        <f t="shared" ref="I6:I7" si="3">ROUND(H6*0.21,2)</f>
        <v>32603.8</v>
      </c>
      <c r="J6" s="132">
        <f t="shared" ref="J6:J7" si="4">+H6+I6</f>
        <v>187860</v>
      </c>
      <c r="K6" s="132">
        <f>ROUND('Càlcul pressupost '!I6/1.21,2)</f>
        <v>103362.35</v>
      </c>
      <c r="L6" s="132">
        <f>ROUND(K6*0.21,2)</f>
        <v>21706.09</v>
      </c>
      <c r="M6" s="132">
        <f t="shared" ref="M6:M9" si="5">+K6+L6</f>
        <v>125068.44</v>
      </c>
      <c r="N6" s="132">
        <f>+B6+E6+H6+K6</f>
        <v>433441.29000000004</v>
      </c>
      <c r="O6" s="132">
        <f t="shared" ref="O6:O9" si="6">+C6+F6+I6+L6</f>
        <v>91022.659999999989</v>
      </c>
      <c r="P6" s="132">
        <f t="shared" ref="P6:P9" si="7">+D6+G6+J6+M6</f>
        <v>524463.94999999995</v>
      </c>
    </row>
    <row r="7" spans="1:16">
      <c r="A7" s="88" t="s">
        <v>14</v>
      </c>
      <c r="B7" s="132">
        <f>ROUND('Càlcul pressupost '!F7/1.21,2)</f>
        <v>62171.92</v>
      </c>
      <c r="C7" s="132">
        <f t="shared" si="0"/>
        <v>13056.1</v>
      </c>
      <c r="D7" s="132">
        <f t="shared" ref="D7:D9" si="8">+B7+C7</f>
        <v>75228.02</v>
      </c>
      <c r="E7" s="132">
        <f>ROUND('Càlcul pressupost '!G7/1.21,2)</f>
        <v>493320.66</v>
      </c>
      <c r="F7" s="132">
        <f t="shared" si="1"/>
        <v>103597.34</v>
      </c>
      <c r="G7" s="132">
        <f t="shared" si="2"/>
        <v>596918</v>
      </c>
      <c r="H7" s="132">
        <f>ROUND('Càlcul pressupost '!H7/1.21,2)</f>
        <v>493320.66</v>
      </c>
      <c r="I7" s="132">
        <f t="shared" si="3"/>
        <v>103597.34</v>
      </c>
      <c r="J7" s="132">
        <f t="shared" si="4"/>
        <v>596918</v>
      </c>
      <c r="K7" s="132">
        <f>ROUND('Càlcul pressupost '!I7/1.21,2)</f>
        <v>328429.92</v>
      </c>
      <c r="L7" s="132">
        <f t="shared" ref="L7:L9" si="9">ROUND(K7*0.21,2)</f>
        <v>68970.28</v>
      </c>
      <c r="M7" s="132">
        <f t="shared" si="5"/>
        <v>397400.19999999995</v>
      </c>
      <c r="N7" s="132">
        <f t="shared" ref="N7:N9" si="10">+B7+E7+H7+K7</f>
        <v>1377243.16</v>
      </c>
      <c r="O7" s="132">
        <f t="shared" si="6"/>
        <v>289221.06</v>
      </c>
      <c r="P7" s="132">
        <f t="shared" si="7"/>
        <v>1666464.22</v>
      </c>
    </row>
    <row r="8" spans="1:16">
      <c r="A8" s="89" t="s">
        <v>11</v>
      </c>
      <c r="B8" s="132">
        <f>ROUND('Càlcul pressupost '!F8/1.21,2)</f>
        <v>9316.24</v>
      </c>
      <c r="C8" s="132">
        <f t="shared" si="0"/>
        <v>1956.41</v>
      </c>
      <c r="D8" s="132">
        <f>+B8+C8</f>
        <v>11272.65</v>
      </c>
      <c r="E8" s="132">
        <f>ROUND('Càlcul pressupost '!G8/1.21,2)</f>
        <v>73922.31</v>
      </c>
      <c r="F8" s="132">
        <f>ROUND(E8*0.21,2)</f>
        <v>15523.69</v>
      </c>
      <c r="G8" s="132">
        <f>+E8+F8</f>
        <v>89446</v>
      </c>
      <c r="H8" s="132">
        <f>ROUND('Càlcul pressupost '!H8/1.21,2)</f>
        <v>73922.31</v>
      </c>
      <c r="I8" s="132">
        <f>ROUND(H8*0.21,2)</f>
        <v>15523.69</v>
      </c>
      <c r="J8" s="132">
        <f>+H8+I8</f>
        <v>89446</v>
      </c>
      <c r="K8" s="132">
        <f>ROUND('Càlcul pressupost '!I8/1.21,2)</f>
        <v>49214.03</v>
      </c>
      <c r="L8" s="132">
        <f>ROUND(K8*0.21,2)</f>
        <v>10334.950000000001</v>
      </c>
      <c r="M8" s="132">
        <f>+K8+L8</f>
        <v>59548.979999999996</v>
      </c>
      <c r="N8" s="132">
        <f t="shared" si="10"/>
        <v>206374.88999999998</v>
      </c>
      <c r="O8" s="132">
        <f t="shared" si="6"/>
        <v>43338.740000000005</v>
      </c>
      <c r="P8" s="132">
        <f t="shared" si="7"/>
        <v>249713.63</v>
      </c>
    </row>
    <row r="9" spans="1:16">
      <c r="A9" s="89" t="s">
        <v>119</v>
      </c>
      <c r="B9" s="132">
        <f>ROUND('Càlcul pressupost '!F9/1.21,2)</f>
        <v>18062.5</v>
      </c>
      <c r="C9" s="132">
        <f t="shared" si="0"/>
        <v>3793.13</v>
      </c>
      <c r="D9" s="132">
        <f t="shared" si="8"/>
        <v>21855.63</v>
      </c>
      <c r="E9" s="132">
        <f>ROUND('Càlcul pressupost '!G9/1.21,2)</f>
        <v>0</v>
      </c>
      <c r="F9" s="132">
        <f t="shared" ref="F9" si="11">ROUND(E9*0.21,2)</f>
        <v>0</v>
      </c>
      <c r="G9" s="132">
        <f t="shared" ref="G9" si="12">+E9+F9</f>
        <v>0</v>
      </c>
      <c r="H9" s="132">
        <f>ROUND('Càlcul pressupost '!H9/1.21,2)</f>
        <v>0</v>
      </c>
      <c r="I9" s="132">
        <f t="shared" ref="I9" si="13">ROUND(H9*0.21,2)</f>
        <v>0</v>
      </c>
      <c r="J9" s="132">
        <f t="shared" ref="J9" si="14">+H9+I9</f>
        <v>0</v>
      </c>
      <c r="K9" s="132">
        <f>ROUND('Càlcul pressupost '!I9/1.21,2)</f>
        <v>0</v>
      </c>
      <c r="L9" s="132">
        <f t="shared" si="9"/>
        <v>0</v>
      </c>
      <c r="M9" s="132">
        <f t="shared" si="5"/>
        <v>0</v>
      </c>
      <c r="N9" s="132">
        <f t="shared" si="10"/>
        <v>18062.5</v>
      </c>
      <c r="O9" s="132">
        <f t="shared" si="6"/>
        <v>3793.13</v>
      </c>
      <c r="P9" s="132">
        <f t="shared" si="7"/>
        <v>21855.63</v>
      </c>
    </row>
    <row r="10" spans="1:16">
      <c r="B10" s="128">
        <f t="shared" ref="B10:P10" si="15">SUM(B6:B9)</f>
        <v>109117.2</v>
      </c>
      <c r="C10" s="128">
        <f t="shared" si="15"/>
        <v>22914.61</v>
      </c>
      <c r="D10" s="128">
        <f t="shared" si="15"/>
        <v>132031.81</v>
      </c>
      <c r="E10" s="128">
        <f t="shared" si="15"/>
        <v>722499.16999999993</v>
      </c>
      <c r="F10" s="128">
        <f t="shared" si="15"/>
        <v>151724.82999999999</v>
      </c>
      <c r="G10" s="128">
        <f t="shared" si="15"/>
        <v>874224</v>
      </c>
      <c r="H10" s="128">
        <f t="shared" ref="H10:J10" si="16">SUM(H6:H9)</f>
        <v>722499.16999999993</v>
      </c>
      <c r="I10" s="128">
        <f t="shared" si="16"/>
        <v>151724.82999999999</v>
      </c>
      <c r="J10" s="128">
        <f t="shared" si="16"/>
        <v>874224</v>
      </c>
      <c r="K10" s="128">
        <f t="shared" si="15"/>
        <v>481006.30000000005</v>
      </c>
      <c r="L10" s="128">
        <f t="shared" si="15"/>
        <v>101011.31999999999</v>
      </c>
      <c r="M10" s="128">
        <f t="shared" si="15"/>
        <v>582017.62</v>
      </c>
      <c r="N10" s="128">
        <f t="shared" si="15"/>
        <v>2035121.8399999999</v>
      </c>
      <c r="O10" s="128">
        <f t="shared" si="15"/>
        <v>427375.58999999997</v>
      </c>
      <c r="P10" s="128">
        <f t="shared" si="15"/>
        <v>2462497.4299999997</v>
      </c>
    </row>
    <row r="11" spans="1:16">
      <c r="P11" s="106"/>
    </row>
    <row r="12" spans="1:16">
      <c r="A12" s="90" t="s">
        <v>134</v>
      </c>
    </row>
    <row r="13" spans="1:16">
      <c r="A13" s="90"/>
    </row>
    <row r="14" spans="1:16" ht="18" customHeight="1">
      <c r="A14" s="91" t="s">
        <v>163</v>
      </c>
    </row>
    <row r="15" spans="1:16" ht="21" customHeight="1">
      <c r="A15" s="91" t="s">
        <v>131</v>
      </c>
      <c r="B15" s="91" t="s">
        <v>132</v>
      </c>
      <c r="C15" s="91" t="s">
        <v>133</v>
      </c>
      <c r="D15" s="91" t="s">
        <v>128</v>
      </c>
    </row>
    <row r="16" spans="1:16">
      <c r="A16" s="92">
        <v>2020</v>
      </c>
      <c r="B16" s="129">
        <f>+B10</f>
        <v>109117.2</v>
      </c>
      <c r="C16" s="129">
        <f>+C10</f>
        <v>22914.61</v>
      </c>
      <c r="D16" s="129">
        <f t="shared" ref="D16" si="17">+B16+C16</f>
        <v>132031.81</v>
      </c>
      <c r="E16" s="247" t="s">
        <v>219</v>
      </c>
      <c r="F16" s="248"/>
      <c r="G16" s="248"/>
      <c r="H16" s="248"/>
      <c r="I16" s="248"/>
      <c r="J16" s="248"/>
      <c r="K16" s="248"/>
      <c r="L16" s="248"/>
      <c r="M16" s="248"/>
      <c r="N16" s="248"/>
    </row>
    <row r="17" spans="1:14">
      <c r="A17" s="92">
        <v>2021</v>
      </c>
      <c r="B17" s="129">
        <f>+E10</f>
        <v>722499.16999999993</v>
      </c>
      <c r="C17" s="129">
        <f>+F10</f>
        <v>151724.82999999999</v>
      </c>
      <c r="D17" s="129">
        <f>+G10</f>
        <v>874224</v>
      </c>
      <c r="E17" s="247"/>
      <c r="F17" s="248"/>
      <c r="G17" s="248"/>
      <c r="H17" s="248"/>
      <c r="I17" s="248"/>
      <c r="J17" s="248"/>
      <c r="K17" s="248"/>
      <c r="L17" s="248"/>
      <c r="M17" s="248"/>
      <c r="N17" s="248"/>
    </row>
    <row r="18" spans="1:14">
      <c r="A18" s="92">
        <v>2022</v>
      </c>
      <c r="B18" s="129">
        <f>+H10</f>
        <v>722499.16999999993</v>
      </c>
      <c r="C18" s="129">
        <f>+I10</f>
        <v>151724.82999999999</v>
      </c>
      <c r="D18" s="129">
        <f>+J10</f>
        <v>874224</v>
      </c>
      <c r="E18" s="247"/>
      <c r="F18" s="248"/>
      <c r="G18" s="248"/>
      <c r="H18" s="248"/>
      <c r="I18" s="248"/>
      <c r="J18" s="248"/>
      <c r="K18" s="248"/>
      <c r="L18" s="248"/>
      <c r="M18" s="248"/>
      <c r="N18" s="248"/>
    </row>
    <row r="19" spans="1:14">
      <c r="A19" s="92">
        <v>2023</v>
      </c>
      <c r="B19" s="129">
        <f>+K10</f>
        <v>481006.30000000005</v>
      </c>
      <c r="C19" s="129">
        <f>+L10</f>
        <v>101011.31999999999</v>
      </c>
      <c r="D19" s="129">
        <f>+M10</f>
        <v>582017.62</v>
      </c>
      <c r="E19" s="247"/>
      <c r="F19" s="248"/>
      <c r="G19" s="248"/>
      <c r="H19" s="248"/>
      <c r="I19" s="248"/>
      <c r="J19" s="248"/>
      <c r="K19" s="248"/>
      <c r="L19" s="248"/>
      <c r="M19" s="248"/>
      <c r="N19" s="248"/>
    </row>
    <row r="20" spans="1:14">
      <c r="A20" s="92" t="s">
        <v>117</v>
      </c>
      <c r="B20" s="130">
        <f>SUM(B16:B19)</f>
        <v>2035121.8399999999</v>
      </c>
      <c r="C20" s="130">
        <f>SUM(C16:C19)</f>
        <v>427375.59</v>
      </c>
      <c r="D20" s="130">
        <f>SUM(D16:D19)</f>
        <v>2462497.4300000002</v>
      </c>
      <c r="E20" s="247"/>
      <c r="F20" s="248"/>
      <c r="G20" s="248"/>
      <c r="H20" s="248"/>
      <c r="I20" s="248"/>
      <c r="J20" s="248"/>
      <c r="K20" s="248"/>
      <c r="L20" s="248"/>
      <c r="M20" s="248"/>
      <c r="N20" s="248"/>
    </row>
    <row r="21" spans="1:14" ht="21.75" customHeight="1">
      <c r="D21" s="205">
        <f>+B20*1.21</f>
        <v>2462497.4263999998</v>
      </c>
      <c r="E21" s="247"/>
      <c r="F21" s="248"/>
      <c r="G21" s="248"/>
      <c r="H21" s="248"/>
      <c r="I21" s="248"/>
      <c r="J21" s="248"/>
      <c r="K21" s="248"/>
      <c r="L21" s="248"/>
      <c r="M21" s="248"/>
      <c r="N21" s="248"/>
    </row>
    <row r="22" spans="1:14" ht="21.75" customHeight="1">
      <c r="D22" s="146"/>
      <c r="E22" s="131"/>
    </row>
    <row r="23" spans="1:14" ht="21.75" customHeight="1">
      <c r="D23" s="146"/>
      <c r="E23" s="131"/>
    </row>
    <row r="24" spans="1:14">
      <c r="A24" s="90" t="s">
        <v>136</v>
      </c>
      <c r="E24" s="131"/>
    </row>
    <row r="25" spans="1:14" ht="25.5">
      <c r="A25" s="93" t="s">
        <v>157</v>
      </c>
      <c r="B25" s="93" t="s">
        <v>158</v>
      </c>
      <c r="C25" s="93" t="s">
        <v>150</v>
      </c>
      <c r="D25" s="93" t="s">
        <v>126</v>
      </c>
      <c r="E25" s="93" t="s">
        <v>151</v>
      </c>
      <c r="F25" s="93" t="s">
        <v>127</v>
      </c>
    </row>
    <row r="26" spans="1:14" ht="38.25">
      <c r="A26" s="147" t="s">
        <v>223</v>
      </c>
      <c r="B26" s="94">
        <f>$D$20</f>
        <v>2462497.4300000002</v>
      </c>
      <c r="C26" s="134">
        <v>0.2</v>
      </c>
      <c r="D26" s="95">
        <f>+ROUND(B26*C26,2)</f>
        <v>492499.49</v>
      </c>
      <c r="E26" s="134">
        <v>0.2</v>
      </c>
      <c r="F26" s="95">
        <f>+ROUND(B26*E26,2)</f>
        <v>492499.49</v>
      </c>
    </row>
    <row r="27" spans="1:14">
      <c r="A27" s="96" t="s">
        <v>125</v>
      </c>
      <c r="B27" s="97">
        <f>SUM(B26:B26)</f>
        <v>2462497.4300000002</v>
      </c>
      <c r="C27" s="98">
        <f>SUM(C26:C26)</f>
        <v>0.2</v>
      </c>
      <c r="D27" s="99">
        <f>SUM(D26:D26)</f>
        <v>492499.49</v>
      </c>
      <c r="E27" s="98">
        <f>SUM(E26:E26)</f>
        <v>0.2</v>
      </c>
      <c r="F27" s="99">
        <f>SUM(F26:F26)</f>
        <v>492499.49</v>
      </c>
    </row>
    <row r="28" spans="1:14">
      <c r="D28" s="138">
        <f>+ROUND(D27/1.21,2)</f>
        <v>407024.37</v>
      </c>
      <c r="F28" s="138">
        <f>+ROUND(F27/1.21,2)</f>
        <v>407024.37</v>
      </c>
    </row>
    <row r="29" spans="1:14">
      <c r="D29" s="139" t="s">
        <v>153</v>
      </c>
      <c r="F29" s="139" t="s">
        <v>153</v>
      </c>
    </row>
    <row r="30" spans="1:14">
      <c r="A30" s="90" t="s">
        <v>138</v>
      </c>
    </row>
    <row r="32" spans="1:14" ht="51">
      <c r="A32" s="100"/>
      <c r="B32" s="140" t="s">
        <v>159</v>
      </c>
      <c r="C32" s="140" t="s">
        <v>124</v>
      </c>
      <c r="D32" s="140" t="s">
        <v>160</v>
      </c>
      <c r="E32" s="140" t="s">
        <v>161</v>
      </c>
      <c r="F32" s="140" t="s">
        <v>162</v>
      </c>
    </row>
    <row r="33" spans="1:8">
      <c r="A33" s="100">
        <v>2020</v>
      </c>
      <c r="B33" s="133">
        <f>+B16</f>
        <v>109117.2</v>
      </c>
      <c r="C33" s="95"/>
      <c r="D33" s="95">
        <f>ROUND(G33/$G$39*$D$28,2)</f>
        <v>12762.02</v>
      </c>
      <c r="E33" s="101">
        <f>ROUND(-G33/$G$39*$F$28,2)</f>
        <v>-12762.02</v>
      </c>
      <c r="F33" s="101">
        <f t="shared" ref="F33:F36" si="18">SUM(B33:D33)</f>
        <v>121879.22</v>
      </c>
      <c r="G33" s="144">
        <f>+B33+C33</f>
        <v>109117.2</v>
      </c>
    </row>
    <row r="34" spans="1:8">
      <c r="A34" s="100">
        <v>2021</v>
      </c>
      <c r="B34" s="133">
        <f>+B17</f>
        <v>722499.16999999993</v>
      </c>
      <c r="C34" s="95"/>
      <c r="D34" s="95">
        <f>ROUND(G34/$G$39*$D$28,2)</f>
        <v>84501.33</v>
      </c>
      <c r="E34" s="101">
        <f>ROUND(-G34/$G$39*$F$28,2)</f>
        <v>-84501.33</v>
      </c>
      <c r="F34" s="101">
        <f t="shared" si="18"/>
        <v>807000.49999999988</v>
      </c>
      <c r="G34" s="144">
        <f>+B34+C34</f>
        <v>722499.16999999993</v>
      </c>
    </row>
    <row r="35" spans="1:8">
      <c r="A35" s="100">
        <v>2022</v>
      </c>
      <c r="B35" s="133">
        <f>+B18</f>
        <v>722499.16999999993</v>
      </c>
      <c r="C35" s="95"/>
      <c r="D35" s="95">
        <f>ROUND(G35/$G$39*$D$28,2)</f>
        <v>84501.33</v>
      </c>
      <c r="E35" s="101">
        <f>ROUND(-G35/$G$39*$F$28,2)</f>
        <v>-84501.33</v>
      </c>
      <c r="F35" s="101">
        <f t="shared" si="18"/>
        <v>807000.49999999988</v>
      </c>
      <c r="G35" s="144">
        <f>+B35+C35</f>
        <v>722499.16999999993</v>
      </c>
      <c r="H35" s="144"/>
    </row>
    <row r="36" spans="1:8">
      <c r="A36" s="100">
        <v>2023</v>
      </c>
      <c r="B36" s="133">
        <f>+B19</f>
        <v>481006.30000000005</v>
      </c>
      <c r="C36" s="133">
        <f>+B35-B36</f>
        <v>241492.86999999988</v>
      </c>
      <c r="D36" s="95">
        <f>ROUND(G36/$G$39*$D$28,2)</f>
        <v>84501.33</v>
      </c>
      <c r="E36" s="101">
        <f>ROUND(-G36/$G$39*$F$28,2)</f>
        <v>-84501.33</v>
      </c>
      <c r="F36" s="101">
        <f t="shared" si="18"/>
        <v>807000.49999999988</v>
      </c>
      <c r="G36" s="144">
        <f>+B36+C36</f>
        <v>722499.16999999993</v>
      </c>
    </row>
    <row r="37" spans="1:8">
      <c r="A37" s="100">
        <v>2024</v>
      </c>
      <c r="B37" s="133"/>
      <c r="C37" s="133">
        <f>+B35</f>
        <v>722499.16999999993</v>
      </c>
      <c r="D37" s="95">
        <f>ROUND(G37/$G$39*$D$28,2)</f>
        <v>84501.33</v>
      </c>
      <c r="E37" s="101">
        <f>ROUND(-G37/$G$39*$F$28,2)</f>
        <v>-84501.33</v>
      </c>
      <c r="F37" s="101">
        <f t="shared" ref="F37:F38" si="19">SUM(B37:D37)</f>
        <v>807000.49999999988</v>
      </c>
      <c r="G37" s="144">
        <f t="shared" ref="G37:G38" si="20">+B37+C37</f>
        <v>722499.16999999993</v>
      </c>
    </row>
    <row r="38" spans="1:8">
      <c r="A38" s="100">
        <v>2025</v>
      </c>
      <c r="B38" s="133"/>
      <c r="C38" s="133">
        <f>+B36</f>
        <v>481006.30000000005</v>
      </c>
      <c r="D38" s="95">
        <f>ROUND(G38/$G$39*$D$28,2)-0.02</f>
        <v>56257.030000000006</v>
      </c>
      <c r="E38" s="101">
        <f>ROUND(-G38/$G$39*$F$28,2)+0.02</f>
        <v>-56257.030000000006</v>
      </c>
      <c r="F38" s="101">
        <f t="shared" si="19"/>
        <v>537263.33000000007</v>
      </c>
      <c r="G38" s="144">
        <f t="shared" si="20"/>
        <v>481006.30000000005</v>
      </c>
    </row>
    <row r="39" spans="1:8">
      <c r="A39" s="102" t="s">
        <v>117</v>
      </c>
      <c r="B39" s="213">
        <f>SUM(B33:B38)</f>
        <v>2035121.8399999999</v>
      </c>
      <c r="C39" s="99">
        <f>SUM(C33:C38)</f>
        <v>1444998.3399999999</v>
      </c>
      <c r="D39" s="99">
        <f>SUM(D33:D38)</f>
        <v>407024.37000000005</v>
      </c>
      <c r="E39" s="99">
        <f>SUM(E33:E38)</f>
        <v>-407024.37000000005</v>
      </c>
      <c r="F39" s="99">
        <f>SUM(B39:D39)</f>
        <v>3887144.55</v>
      </c>
      <c r="G39" s="144">
        <f>SUM(G33:G38)</f>
        <v>3480120.1799999997</v>
      </c>
      <c r="H39" s="141"/>
    </row>
    <row r="40" spans="1:8">
      <c r="A40" s="142"/>
      <c r="B40" s="143"/>
      <c r="C40" s="143"/>
      <c r="D40" s="143"/>
      <c r="E40" s="143"/>
      <c r="F40" s="143"/>
      <c r="G40" s="141"/>
    </row>
    <row r="43" spans="1:8" ht="15">
      <c r="A43" s="103"/>
      <c r="B43" s="103"/>
      <c r="C43" s="103"/>
    </row>
    <row r="44" spans="1:8" ht="15.75">
      <c r="A44" s="230" t="s">
        <v>138</v>
      </c>
      <c r="B44" s="240" t="s">
        <v>242</v>
      </c>
      <c r="C44" s="241"/>
      <c r="D44" s="241"/>
      <c r="E44" s="241"/>
    </row>
    <row r="45" spans="1:8" ht="15">
      <c r="A45" s="141">
        <f>+F39</f>
        <v>3887144.55</v>
      </c>
      <c r="B45" s="242" t="s">
        <v>181</v>
      </c>
      <c r="C45" s="243"/>
      <c r="D45" s="242" t="s">
        <v>182</v>
      </c>
      <c r="E45" s="243"/>
    </row>
    <row r="46" spans="1:8" ht="15">
      <c r="A46" s="230" t="s">
        <v>243</v>
      </c>
      <c r="B46" s="230" t="s">
        <v>244</v>
      </c>
      <c r="C46" s="230" t="s">
        <v>245</v>
      </c>
      <c r="D46" s="230" t="s">
        <v>246</v>
      </c>
      <c r="E46" s="230" t="s">
        <v>245</v>
      </c>
    </row>
    <row r="47" spans="1:8">
      <c r="A47" s="231">
        <v>3</v>
      </c>
      <c r="B47" s="95">
        <f>+C47/A47</f>
        <v>1943572.2749999997</v>
      </c>
      <c r="C47" s="95">
        <f>1.5*A45</f>
        <v>5830716.8249999993</v>
      </c>
      <c r="D47" s="95">
        <f>ROUND(A45*2/3/A47,2)</f>
        <v>863809.9</v>
      </c>
      <c r="E47" s="95">
        <f>+C47</f>
        <v>5830716.8249999993</v>
      </c>
      <c r="F47" s="104"/>
    </row>
    <row r="48" spans="1:8">
      <c r="B48" s="232" t="s">
        <v>247</v>
      </c>
      <c r="C48" s="232" t="s">
        <v>248</v>
      </c>
      <c r="D48" s="233" t="s">
        <v>249</v>
      </c>
      <c r="E48" s="232" t="s">
        <v>248</v>
      </c>
    </row>
    <row r="49" spans="2:4" ht="15">
      <c r="D49" s="103"/>
    </row>
    <row r="50" spans="2:4" ht="15">
      <c r="D50" s="103" t="s">
        <v>140</v>
      </c>
    </row>
    <row r="51" spans="2:4" ht="15">
      <c r="D51" s="105"/>
    </row>
    <row r="52" spans="2:4" ht="15">
      <c r="D52" s="105"/>
    </row>
    <row r="53" spans="2:4" ht="15">
      <c r="D53" s="103"/>
    </row>
    <row r="54" spans="2:4" ht="15">
      <c r="D54" s="103"/>
    </row>
    <row r="55" spans="2:4" ht="15">
      <c r="D55" s="103"/>
    </row>
    <row r="56" spans="2:4" ht="15">
      <c r="B56" s="106"/>
      <c r="D56" s="103"/>
    </row>
    <row r="57" spans="2:4" ht="15">
      <c r="D57" s="103"/>
    </row>
    <row r="58" spans="2:4" ht="15">
      <c r="D58" s="103"/>
    </row>
  </sheetData>
  <mergeCells count="8">
    <mergeCell ref="B44:E44"/>
    <mergeCell ref="B45:C45"/>
    <mergeCell ref="D45:E45"/>
    <mergeCell ref="B4:D4"/>
    <mergeCell ref="K4:M4"/>
    <mergeCell ref="H4:J4"/>
    <mergeCell ref="E4:G4"/>
    <mergeCell ref="E16:N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C39" sqref="C39"/>
    </sheetView>
  </sheetViews>
  <sheetFormatPr defaultColWidth="14.42578125" defaultRowHeight="15"/>
  <cols>
    <col min="1" max="2" width="11.42578125" style="148" customWidth="1"/>
    <col min="3" max="3" width="46.28515625" style="148" bestFit="1" customWidth="1"/>
    <col min="4" max="4" width="28.85546875" style="148" customWidth="1"/>
    <col min="5" max="5" width="20.7109375" style="148" customWidth="1"/>
    <col min="6" max="7" width="15.85546875" style="148" customWidth="1"/>
    <col min="8" max="8" width="14.28515625" style="148" bestFit="1" customWidth="1"/>
    <col min="9" max="9" width="17" style="148" customWidth="1"/>
    <col min="10" max="10" width="28.140625" style="148" customWidth="1"/>
    <col min="11" max="11" width="19.7109375" style="148" bestFit="1" customWidth="1"/>
    <col min="12" max="12" width="17.7109375" style="148" customWidth="1"/>
    <col min="13" max="26" width="11.42578125" style="148" customWidth="1"/>
    <col min="27" max="16384" width="14.42578125" style="148"/>
  </cols>
  <sheetData>
    <row r="1" spans="1:12">
      <c r="G1" s="149"/>
    </row>
    <row r="2" spans="1:12">
      <c r="A2" s="150" t="s">
        <v>164</v>
      </c>
      <c r="B2" s="151"/>
      <c r="C2" s="151"/>
      <c r="D2" s="151"/>
      <c r="E2" s="151"/>
      <c r="F2" s="151"/>
      <c r="G2" s="152"/>
      <c r="H2" s="151"/>
      <c r="I2" s="151"/>
    </row>
    <row r="3" spans="1:12" ht="15.75" customHeight="1">
      <c r="G3" s="149"/>
    </row>
    <row r="4" spans="1:12" s="145" customFormat="1" ht="44.25" customHeight="1">
      <c r="A4" s="194"/>
      <c r="B4" s="195"/>
      <c r="C4" s="193" t="s">
        <v>165</v>
      </c>
      <c r="D4" s="196" t="s">
        <v>166</v>
      </c>
      <c r="E4" s="195" t="s">
        <v>167</v>
      </c>
      <c r="F4" s="196" t="s">
        <v>168</v>
      </c>
      <c r="G4" s="197" t="s">
        <v>169</v>
      </c>
      <c r="H4" s="195" t="s">
        <v>170</v>
      </c>
      <c r="I4" s="196" t="s">
        <v>171</v>
      </c>
      <c r="J4" s="196" t="s">
        <v>172</v>
      </c>
      <c r="K4" s="197" t="s">
        <v>187</v>
      </c>
    </row>
    <row r="5" spans="1:12" ht="15.75" customHeight="1">
      <c r="A5" s="154"/>
      <c r="B5" s="153"/>
      <c r="C5" s="189">
        <f>'Taules IJ'!B20</f>
        <v>2035121.8399999999</v>
      </c>
      <c r="D5" s="155">
        <f>ROUND(C5*0.2, 2)</f>
        <v>407024.37</v>
      </c>
      <c r="E5" s="156">
        <f>ROUND(C5-D5, 2)</f>
        <v>1628097.47</v>
      </c>
      <c r="F5" s="155">
        <f>ROUND(E5*0.08, 2)</f>
        <v>130247.8</v>
      </c>
      <c r="G5" s="157">
        <f>ROUND(D5+F5, 2)</f>
        <v>537272.17000000004</v>
      </c>
      <c r="H5" s="156">
        <f>ROUND(E5-F5, 2)</f>
        <v>1497849.67</v>
      </c>
      <c r="I5" s="155">
        <f>ROUND(H5*(0.34/1.34), 2)</f>
        <v>380051.41</v>
      </c>
      <c r="J5" s="155">
        <f>ROUND(H5-I5, 2)</f>
        <v>1117798.26</v>
      </c>
      <c r="K5" s="157">
        <f>+H5</f>
        <v>1497849.67</v>
      </c>
    </row>
    <row r="6" spans="1:12" ht="15.75" customHeight="1">
      <c r="A6" s="158"/>
      <c r="G6" s="149"/>
    </row>
    <row r="7" spans="1:12" ht="15.75" customHeight="1">
      <c r="C7" s="159" t="s">
        <v>173</v>
      </c>
      <c r="D7" s="160"/>
      <c r="G7" s="149"/>
    </row>
    <row r="8" spans="1:12" ht="15.75" customHeight="1">
      <c r="C8" s="161" t="s">
        <v>174</v>
      </c>
      <c r="D8" s="162">
        <f>J5</f>
        <v>1117798.26</v>
      </c>
      <c r="G8" s="149"/>
    </row>
    <row r="9" spans="1:12" ht="15.75" customHeight="1">
      <c r="C9" s="161" t="s">
        <v>175</v>
      </c>
      <c r="D9" s="162">
        <f>I5</f>
        <v>380051.41</v>
      </c>
      <c r="G9" s="149"/>
    </row>
    <row r="10" spans="1:12" ht="15.75" customHeight="1">
      <c r="C10" s="161" t="s">
        <v>176</v>
      </c>
      <c r="D10" s="163">
        <f>+K5</f>
        <v>1497849.67</v>
      </c>
      <c r="G10" s="149"/>
    </row>
    <row r="11" spans="1:12" ht="15.75" customHeight="1">
      <c r="C11" s="164"/>
      <c r="D11" s="164"/>
      <c r="G11" s="149"/>
    </row>
    <row r="12" spans="1:12" ht="15.75" customHeight="1">
      <c r="C12" s="165" t="s">
        <v>177</v>
      </c>
      <c r="D12" s="166"/>
      <c r="G12" s="149"/>
    </row>
    <row r="13" spans="1:12" ht="15.75" customHeight="1">
      <c r="C13" s="167" t="s">
        <v>178</v>
      </c>
      <c r="D13" s="162">
        <f>F5</f>
        <v>130247.8</v>
      </c>
      <c r="G13" s="149"/>
    </row>
    <row r="14" spans="1:12" ht="15.75" customHeight="1">
      <c r="C14" s="167" t="s">
        <v>179</v>
      </c>
      <c r="D14" s="162">
        <f>D5</f>
        <v>407024.37</v>
      </c>
      <c r="G14" s="149"/>
    </row>
    <row r="15" spans="1:12" ht="15.75" customHeight="1">
      <c r="C15" s="167" t="s">
        <v>180</v>
      </c>
      <c r="D15" s="168">
        <f>G5</f>
        <v>537272.17000000004</v>
      </c>
      <c r="G15" s="149"/>
    </row>
    <row r="16" spans="1:12" ht="15.75" customHeight="1">
      <c r="C16" s="169"/>
      <c r="D16" s="169"/>
      <c r="G16" s="149"/>
      <c r="K16" s="148" t="s">
        <v>181</v>
      </c>
      <c r="L16" s="148" t="s">
        <v>182</v>
      </c>
    </row>
    <row r="17" spans="3:12" ht="15.75" customHeight="1">
      <c r="C17" s="165" t="s">
        <v>183</v>
      </c>
      <c r="D17" s="170">
        <f>D10+D15</f>
        <v>2035121.8399999999</v>
      </c>
      <c r="G17" s="149"/>
      <c r="K17" s="171">
        <f>ROUND(D17/14*12*60%, 2)</f>
        <v>1046634.09</v>
      </c>
      <c r="L17" s="171">
        <f>ROUND(K17*75%,2)</f>
        <v>784975.57</v>
      </c>
    </row>
    <row r="18" spans="3:12">
      <c r="G18" s="149"/>
    </row>
    <row r="19" spans="3:12">
      <c r="G19" s="149"/>
    </row>
    <row r="20" spans="3:12">
      <c r="G20" s="149"/>
    </row>
    <row r="21" spans="3:12">
      <c r="G21" s="149"/>
    </row>
    <row r="22" spans="3:12">
      <c r="G22" s="149"/>
    </row>
    <row r="23" spans="3:12">
      <c r="G23" s="149"/>
    </row>
    <row r="24" spans="3:12">
      <c r="G24" s="149"/>
    </row>
    <row r="25" spans="3:12">
      <c r="G25" s="149"/>
    </row>
    <row r="26" spans="3:12">
      <c r="G26" s="149"/>
    </row>
    <row r="27" spans="3:12">
      <c r="G27" s="149"/>
    </row>
    <row r="28" spans="3:12">
      <c r="G28" s="149"/>
    </row>
    <row r="29" spans="3:12">
      <c r="G29" s="149"/>
    </row>
    <row r="30" spans="3:12">
      <c r="G30" s="149"/>
    </row>
    <row r="31" spans="3:12">
      <c r="G31" s="149"/>
    </row>
    <row r="32" spans="3:12">
      <c r="G32" s="149"/>
    </row>
    <row r="33" spans="7:7">
      <c r="G33" s="149"/>
    </row>
    <row r="34" spans="7:7">
      <c r="G34" s="149"/>
    </row>
    <row r="35" spans="7:7">
      <c r="G35" s="149"/>
    </row>
    <row r="36" spans="7:7">
      <c r="G36" s="149"/>
    </row>
    <row r="37" spans="7:7">
      <c r="G37" s="149"/>
    </row>
    <row r="38" spans="7:7">
      <c r="G38" s="149"/>
    </row>
    <row r="39" spans="7:7">
      <c r="G39" s="149"/>
    </row>
    <row r="40" spans="7:7">
      <c r="G40" s="149"/>
    </row>
    <row r="41" spans="7:7">
      <c r="G41" s="149"/>
    </row>
    <row r="42" spans="7:7">
      <c r="G42" s="149"/>
    </row>
    <row r="43" spans="7:7">
      <c r="G43" s="149"/>
    </row>
    <row r="44" spans="7:7">
      <c r="G44" s="149"/>
    </row>
    <row r="45" spans="7:7">
      <c r="G45" s="149"/>
    </row>
    <row r="46" spans="7:7">
      <c r="G46" s="149"/>
    </row>
    <row r="47" spans="7:7">
      <c r="G47" s="149"/>
    </row>
    <row r="48" spans="7:7">
      <c r="G48" s="149"/>
    </row>
    <row r="49" spans="7:7">
      <c r="G49" s="149"/>
    </row>
    <row r="50" spans="7:7">
      <c r="G50" s="149"/>
    </row>
    <row r="51" spans="7:7">
      <c r="G51" s="149"/>
    </row>
    <row r="52" spans="7:7">
      <c r="G52" s="149"/>
    </row>
    <row r="53" spans="7:7">
      <c r="G53" s="149"/>
    </row>
    <row r="54" spans="7:7">
      <c r="G54" s="149"/>
    </row>
    <row r="55" spans="7:7">
      <c r="G55" s="149"/>
    </row>
    <row r="56" spans="7:7">
      <c r="G56" s="149"/>
    </row>
    <row r="57" spans="7:7">
      <c r="G57" s="149"/>
    </row>
    <row r="58" spans="7:7">
      <c r="G58" s="149"/>
    </row>
    <row r="59" spans="7:7">
      <c r="G59" s="149"/>
    </row>
    <row r="60" spans="7:7">
      <c r="G60" s="149"/>
    </row>
    <row r="61" spans="7:7">
      <c r="G61" s="149"/>
    </row>
    <row r="62" spans="7:7">
      <c r="G62" s="149"/>
    </row>
    <row r="63" spans="7:7">
      <c r="G63" s="149"/>
    </row>
    <row r="64" spans="7:7">
      <c r="G64" s="149"/>
    </row>
    <row r="65" spans="7:7">
      <c r="G65" s="149"/>
    </row>
    <row r="66" spans="7:7">
      <c r="G66" s="149"/>
    </row>
    <row r="67" spans="7:7">
      <c r="G67" s="149"/>
    </row>
    <row r="68" spans="7:7">
      <c r="G68" s="149"/>
    </row>
    <row r="69" spans="7:7">
      <c r="G69" s="149"/>
    </row>
    <row r="70" spans="7:7">
      <c r="G70" s="149"/>
    </row>
    <row r="71" spans="7:7">
      <c r="G71" s="149"/>
    </row>
    <row r="72" spans="7:7">
      <c r="G72" s="149"/>
    </row>
    <row r="73" spans="7:7">
      <c r="G73" s="149"/>
    </row>
    <row r="74" spans="7:7">
      <c r="G74" s="149"/>
    </row>
    <row r="75" spans="7:7">
      <c r="G75" s="149"/>
    </row>
    <row r="76" spans="7:7">
      <c r="G76" s="149"/>
    </row>
    <row r="77" spans="7:7">
      <c r="G77" s="149"/>
    </row>
    <row r="78" spans="7:7">
      <c r="G78" s="149"/>
    </row>
    <row r="79" spans="7:7">
      <c r="G79" s="149"/>
    </row>
    <row r="80" spans="7:7">
      <c r="G80" s="149"/>
    </row>
    <row r="81" spans="7:7">
      <c r="G81" s="149"/>
    </row>
    <row r="82" spans="7:7">
      <c r="G82" s="149"/>
    </row>
    <row r="83" spans="7:7">
      <c r="G83" s="149"/>
    </row>
    <row r="84" spans="7:7">
      <c r="G84" s="149"/>
    </row>
    <row r="85" spans="7:7">
      <c r="G85" s="149"/>
    </row>
    <row r="86" spans="7:7">
      <c r="G86" s="149"/>
    </row>
    <row r="87" spans="7:7">
      <c r="G87" s="149"/>
    </row>
    <row r="88" spans="7:7">
      <c r="G88" s="149"/>
    </row>
    <row r="89" spans="7:7">
      <c r="G89" s="149"/>
    </row>
    <row r="90" spans="7:7">
      <c r="G90" s="149"/>
    </row>
    <row r="91" spans="7:7">
      <c r="G91" s="149"/>
    </row>
    <row r="92" spans="7:7">
      <c r="G92" s="149"/>
    </row>
    <row r="93" spans="7:7">
      <c r="G93" s="149"/>
    </row>
    <row r="94" spans="7:7">
      <c r="G94" s="149"/>
    </row>
    <row r="95" spans="7:7">
      <c r="G95" s="149"/>
    </row>
    <row r="96" spans="7:7">
      <c r="G96" s="149"/>
    </row>
    <row r="97" spans="7:7">
      <c r="G97" s="149"/>
    </row>
    <row r="98" spans="7:7">
      <c r="G98" s="149"/>
    </row>
    <row r="99" spans="7:7">
      <c r="G99" s="149"/>
    </row>
    <row r="100" spans="7:7">
      <c r="G100" s="149"/>
    </row>
    <row r="101" spans="7:7">
      <c r="G101" s="149"/>
    </row>
    <row r="102" spans="7:7">
      <c r="G102" s="149"/>
    </row>
    <row r="103" spans="7:7">
      <c r="G103" s="149"/>
    </row>
    <row r="104" spans="7:7">
      <c r="G104" s="149"/>
    </row>
    <row r="105" spans="7:7">
      <c r="G105" s="149"/>
    </row>
    <row r="106" spans="7:7">
      <c r="G106" s="149"/>
    </row>
    <row r="107" spans="7:7">
      <c r="G107" s="149"/>
    </row>
    <row r="108" spans="7:7">
      <c r="G108" s="149"/>
    </row>
    <row r="109" spans="7:7">
      <c r="G109" s="149"/>
    </row>
    <row r="110" spans="7:7">
      <c r="G110" s="149"/>
    </row>
    <row r="111" spans="7:7">
      <c r="G111" s="149"/>
    </row>
    <row r="112" spans="7:7">
      <c r="G112" s="149"/>
    </row>
    <row r="113" spans="7:7">
      <c r="G113" s="149"/>
    </row>
    <row r="114" spans="7:7">
      <c r="G114" s="149"/>
    </row>
    <row r="115" spans="7:7">
      <c r="G115" s="149"/>
    </row>
    <row r="116" spans="7:7">
      <c r="G116" s="149"/>
    </row>
    <row r="117" spans="7:7">
      <c r="G117" s="149"/>
    </row>
    <row r="118" spans="7:7">
      <c r="G118" s="149"/>
    </row>
    <row r="119" spans="7:7">
      <c r="G119" s="149"/>
    </row>
    <row r="120" spans="7:7">
      <c r="G120" s="149"/>
    </row>
    <row r="121" spans="7:7">
      <c r="G121" s="149"/>
    </row>
    <row r="122" spans="7:7">
      <c r="G122" s="149"/>
    </row>
    <row r="123" spans="7:7">
      <c r="G123" s="149"/>
    </row>
    <row r="124" spans="7:7">
      <c r="G124" s="149"/>
    </row>
    <row r="125" spans="7:7">
      <c r="G125" s="149"/>
    </row>
    <row r="126" spans="7:7">
      <c r="G126" s="149"/>
    </row>
    <row r="127" spans="7:7">
      <c r="G127" s="149"/>
    </row>
    <row r="128" spans="7:7">
      <c r="G128" s="149"/>
    </row>
    <row r="129" spans="7:7">
      <c r="G129" s="149"/>
    </row>
    <row r="130" spans="7:7">
      <c r="G130" s="149"/>
    </row>
    <row r="131" spans="7:7">
      <c r="G131" s="149"/>
    </row>
    <row r="132" spans="7:7">
      <c r="G132" s="149"/>
    </row>
    <row r="133" spans="7:7">
      <c r="G133" s="149"/>
    </row>
    <row r="134" spans="7:7">
      <c r="G134" s="149"/>
    </row>
    <row r="135" spans="7:7">
      <c r="G135" s="149"/>
    </row>
    <row r="136" spans="7:7">
      <c r="G136" s="149"/>
    </row>
    <row r="137" spans="7:7">
      <c r="G137" s="149"/>
    </row>
    <row r="138" spans="7:7">
      <c r="G138" s="149"/>
    </row>
    <row r="139" spans="7:7">
      <c r="G139" s="149"/>
    </row>
    <row r="140" spans="7:7">
      <c r="G140" s="149"/>
    </row>
    <row r="141" spans="7:7">
      <c r="G141" s="149"/>
    </row>
    <row r="142" spans="7:7">
      <c r="G142" s="149"/>
    </row>
    <row r="143" spans="7:7">
      <c r="G143" s="149"/>
    </row>
    <row r="144" spans="7:7">
      <c r="G144" s="149"/>
    </row>
    <row r="145" spans="7:7">
      <c r="G145" s="149"/>
    </row>
    <row r="146" spans="7:7">
      <c r="G146" s="149"/>
    </row>
    <row r="147" spans="7:7">
      <c r="G147" s="149"/>
    </row>
    <row r="148" spans="7:7">
      <c r="G148" s="149"/>
    </row>
    <row r="149" spans="7:7">
      <c r="G149" s="149"/>
    </row>
    <row r="150" spans="7:7">
      <c r="G150" s="149"/>
    </row>
    <row r="151" spans="7:7">
      <c r="G151" s="149"/>
    </row>
    <row r="152" spans="7:7">
      <c r="G152" s="149"/>
    </row>
    <row r="153" spans="7:7">
      <c r="G153" s="149"/>
    </row>
    <row r="154" spans="7:7">
      <c r="G154" s="149"/>
    </row>
    <row r="155" spans="7:7">
      <c r="G155" s="149"/>
    </row>
    <row r="156" spans="7:7">
      <c r="G156" s="149"/>
    </row>
    <row r="157" spans="7:7">
      <c r="G157" s="149"/>
    </row>
    <row r="158" spans="7:7">
      <c r="G158" s="149"/>
    </row>
    <row r="159" spans="7:7">
      <c r="G159" s="149"/>
    </row>
    <row r="160" spans="7:7">
      <c r="G160" s="149"/>
    </row>
    <row r="161" spans="7:7">
      <c r="G161" s="149"/>
    </row>
    <row r="162" spans="7:7">
      <c r="G162" s="149"/>
    </row>
    <row r="163" spans="7:7">
      <c r="G163" s="149"/>
    </row>
    <row r="164" spans="7:7">
      <c r="G164" s="149"/>
    </row>
    <row r="165" spans="7:7">
      <c r="G165" s="149"/>
    </row>
    <row r="166" spans="7:7">
      <c r="G166" s="149"/>
    </row>
    <row r="167" spans="7:7">
      <c r="G167" s="149"/>
    </row>
    <row r="168" spans="7:7">
      <c r="G168" s="149"/>
    </row>
    <row r="169" spans="7:7">
      <c r="G169" s="149"/>
    </row>
    <row r="170" spans="7:7">
      <c r="G170" s="149"/>
    </row>
    <row r="171" spans="7:7">
      <c r="G171" s="149"/>
    </row>
    <row r="172" spans="7:7">
      <c r="G172" s="149"/>
    </row>
    <row r="173" spans="7:7">
      <c r="G173" s="149"/>
    </row>
    <row r="174" spans="7:7">
      <c r="G174" s="149"/>
    </row>
    <row r="175" spans="7:7">
      <c r="G175" s="149"/>
    </row>
    <row r="176" spans="7:7">
      <c r="G176" s="149"/>
    </row>
    <row r="177" spans="7:7">
      <c r="G177" s="149"/>
    </row>
    <row r="178" spans="7:7">
      <c r="G178" s="149"/>
    </row>
    <row r="179" spans="7:7">
      <c r="G179" s="149"/>
    </row>
    <row r="180" spans="7:7">
      <c r="G180" s="149"/>
    </row>
    <row r="181" spans="7:7">
      <c r="G181" s="149"/>
    </row>
    <row r="182" spans="7:7">
      <c r="G182" s="149"/>
    </row>
    <row r="183" spans="7:7">
      <c r="G183" s="149"/>
    </row>
    <row r="184" spans="7:7">
      <c r="G184" s="149"/>
    </row>
    <row r="185" spans="7:7">
      <c r="G185" s="149"/>
    </row>
    <row r="186" spans="7:7">
      <c r="G186" s="149"/>
    </row>
    <row r="187" spans="7:7">
      <c r="G187" s="149"/>
    </row>
    <row r="188" spans="7:7">
      <c r="G188" s="149"/>
    </row>
    <row r="189" spans="7:7">
      <c r="G189" s="149"/>
    </row>
    <row r="190" spans="7:7">
      <c r="G190" s="149"/>
    </row>
    <row r="191" spans="7:7">
      <c r="G191" s="149"/>
    </row>
    <row r="192" spans="7:7">
      <c r="G192" s="149"/>
    </row>
    <row r="193" spans="7:7">
      <c r="G193" s="149"/>
    </row>
    <row r="194" spans="7:7">
      <c r="G194" s="149"/>
    </row>
    <row r="195" spans="7:7">
      <c r="G195" s="149"/>
    </row>
    <row r="196" spans="7:7">
      <c r="G196" s="149"/>
    </row>
    <row r="197" spans="7:7">
      <c r="G197" s="149"/>
    </row>
    <row r="198" spans="7:7">
      <c r="G198" s="149"/>
    </row>
    <row r="199" spans="7:7">
      <c r="G199" s="149"/>
    </row>
    <row r="200" spans="7:7">
      <c r="G200" s="149"/>
    </row>
    <row r="201" spans="7:7">
      <c r="G201" s="149"/>
    </row>
    <row r="202" spans="7:7">
      <c r="G202" s="149"/>
    </row>
    <row r="203" spans="7:7">
      <c r="G203" s="149"/>
    </row>
    <row r="204" spans="7:7">
      <c r="G204" s="149"/>
    </row>
    <row r="205" spans="7:7">
      <c r="G205" s="149"/>
    </row>
    <row r="206" spans="7:7">
      <c r="G206" s="149"/>
    </row>
    <row r="207" spans="7:7">
      <c r="G207" s="149"/>
    </row>
    <row r="208" spans="7:7">
      <c r="G208" s="149"/>
    </row>
    <row r="209" spans="7:7">
      <c r="G209" s="149"/>
    </row>
    <row r="210" spans="7:7">
      <c r="G210" s="149"/>
    </row>
    <row r="211" spans="7:7">
      <c r="G211" s="149"/>
    </row>
    <row r="212" spans="7:7">
      <c r="G212" s="149"/>
    </row>
    <row r="213" spans="7:7">
      <c r="G213" s="149"/>
    </row>
    <row r="214" spans="7:7">
      <c r="G214" s="149"/>
    </row>
    <row r="215" spans="7:7">
      <c r="G215" s="149"/>
    </row>
    <row r="216" spans="7:7">
      <c r="G216" s="149"/>
    </row>
    <row r="217" spans="7:7">
      <c r="G217" s="149"/>
    </row>
    <row r="218" spans="7:7">
      <c r="G218" s="149"/>
    </row>
    <row r="219" spans="7:7">
      <c r="G219" s="149"/>
    </row>
    <row r="220" spans="7:7">
      <c r="G220" s="149"/>
    </row>
    <row r="221" spans="7:7">
      <c r="G221" s="149"/>
    </row>
    <row r="222" spans="7:7">
      <c r="G222" s="149"/>
    </row>
    <row r="223" spans="7:7">
      <c r="G223" s="149"/>
    </row>
    <row r="224" spans="7:7">
      <c r="G224" s="149"/>
    </row>
    <row r="225" spans="7:7">
      <c r="G225" s="149"/>
    </row>
    <row r="226" spans="7:7">
      <c r="G226" s="149"/>
    </row>
    <row r="227" spans="7:7">
      <c r="G227" s="149"/>
    </row>
    <row r="228" spans="7:7">
      <c r="G228" s="149"/>
    </row>
    <row r="229" spans="7:7">
      <c r="G229" s="149"/>
    </row>
    <row r="230" spans="7:7">
      <c r="G230" s="149"/>
    </row>
    <row r="231" spans="7:7">
      <c r="G231" s="149"/>
    </row>
    <row r="232" spans="7:7">
      <c r="G232" s="149"/>
    </row>
    <row r="233" spans="7:7">
      <c r="G233" s="149"/>
    </row>
    <row r="234" spans="7:7">
      <c r="G234" s="149"/>
    </row>
    <row r="235" spans="7:7">
      <c r="G235" s="149"/>
    </row>
    <row r="236" spans="7:7">
      <c r="G236" s="149"/>
    </row>
    <row r="237" spans="7:7">
      <c r="G237" s="149"/>
    </row>
    <row r="238" spans="7:7">
      <c r="G238" s="149"/>
    </row>
    <row r="239" spans="7:7">
      <c r="G239" s="149"/>
    </row>
    <row r="240" spans="7:7">
      <c r="G240" s="149"/>
    </row>
    <row r="241" spans="7:7">
      <c r="G241" s="149"/>
    </row>
    <row r="242" spans="7:7">
      <c r="G242" s="149"/>
    </row>
    <row r="243" spans="7:7">
      <c r="G243" s="149"/>
    </row>
    <row r="244" spans="7:7">
      <c r="G244" s="149"/>
    </row>
    <row r="245" spans="7:7">
      <c r="G245" s="149"/>
    </row>
    <row r="246" spans="7:7">
      <c r="G246" s="149"/>
    </row>
    <row r="247" spans="7:7">
      <c r="G247" s="149"/>
    </row>
    <row r="248" spans="7:7">
      <c r="G248" s="149"/>
    </row>
    <row r="249" spans="7:7">
      <c r="G249" s="149"/>
    </row>
    <row r="250" spans="7:7">
      <c r="G250" s="149"/>
    </row>
    <row r="251" spans="7:7">
      <c r="G251" s="149"/>
    </row>
    <row r="252" spans="7:7">
      <c r="G252" s="149"/>
    </row>
    <row r="253" spans="7:7">
      <c r="G253" s="149"/>
    </row>
    <row r="254" spans="7:7">
      <c r="G254" s="149"/>
    </row>
    <row r="255" spans="7:7">
      <c r="G255" s="149"/>
    </row>
    <row r="256" spans="7:7">
      <c r="G256" s="149"/>
    </row>
    <row r="257" spans="7:7">
      <c r="G257" s="149"/>
    </row>
    <row r="258" spans="7:7">
      <c r="G258" s="149"/>
    </row>
    <row r="259" spans="7:7">
      <c r="G259" s="149"/>
    </row>
    <row r="260" spans="7:7">
      <c r="G260" s="149"/>
    </row>
    <row r="261" spans="7:7">
      <c r="G261" s="149"/>
    </row>
    <row r="262" spans="7:7">
      <c r="G262" s="149"/>
    </row>
    <row r="263" spans="7:7">
      <c r="G263" s="149"/>
    </row>
    <row r="264" spans="7:7">
      <c r="G264" s="149"/>
    </row>
    <row r="265" spans="7:7">
      <c r="G265" s="149"/>
    </row>
    <row r="266" spans="7:7">
      <c r="G266" s="149"/>
    </row>
    <row r="267" spans="7:7">
      <c r="G267" s="149"/>
    </row>
    <row r="268" spans="7:7">
      <c r="G268" s="149"/>
    </row>
    <row r="269" spans="7:7">
      <c r="G269" s="149"/>
    </row>
    <row r="270" spans="7:7">
      <c r="G270" s="149"/>
    </row>
    <row r="271" spans="7:7">
      <c r="G271" s="149"/>
    </row>
    <row r="272" spans="7:7">
      <c r="G272" s="149"/>
    </row>
    <row r="273" spans="7:7">
      <c r="G273" s="149"/>
    </row>
    <row r="274" spans="7:7">
      <c r="G274" s="149"/>
    </row>
    <row r="275" spans="7:7">
      <c r="G275" s="149"/>
    </row>
    <row r="276" spans="7:7">
      <c r="G276" s="149"/>
    </row>
    <row r="277" spans="7:7">
      <c r="G277" s="149"/>
    </row>
    <row r="278" spans="7:7">
      <c r="G278" s="149"/>
    </row>
    <row r="279" spans="7:7">
      <c r="G279" s="149"/>
    </row>
    <row r="280" spans="7:7">
      <c r="G280" s="149"/>
    </row>
    <row r="281" spans="7:7">
      <c r="G281" s="149"/>
    </row>
    <row r="282" spans="7:7">
      <c r="G282" s="149"/>
    </row>
    <row r="283" spans="7:7">
      <c r="G283" s="149"/>
    </row>
    <row r="284" spans="7:7">
      <c r="G284" s="149"/>
    </row>
    <row r="285" spans="7:7">
      <c r="G285" s="149"/>
    </row>
    <row r="286" spans="7:7">
      <c r="G286" s="149"/>
    </row>
    <row r="287" spans="7:7">
      <c r="G287" s="149"/>
    </row>
    <row r="288" spans="7:7">
      <c r="G288" s="149"/>
    </row>
    <row r="289" spans="7:7">
      <c r="G289" s="149"/>
    </row>
    <row r="290" spans="7:7">
      <c r="G290" s="149"/>
    </row>
    <row r="291" spans="7:7">
      <c r="G291" s="149"/>
    </row>
    <row r="292" spans="7:7">
      <c r="G292" s="149"/>
    </row>
    <row r="293" spans="7:7">
      <c r="G293" s="149"/>
    </row>
    <row r="294" spans="7:7">
      <c r="G294" s="149"/>
    </row>
    <row r="295" spans="7:7">
      <c r="G295" s="149"/>
    </row>
    <row r="296" spans="7:7">
      <c r="G296" s="149"/>
    </row>
    <row r="297" spans="7:7">
      <c r="G297" s="149"/>
    </row>
    <row r="298" spans="7:7">
      <c r="G298" s="149"/>
    </row>
    <row r="299" spans="7:7">
      <c r="G299" s="149"/>
    </row>
    <row r="300" spans="7:7">
      <c r="G300" s="149"/>
    </row>
    <row r="301" spans="7:7">
      <c r="G301" s="149"/>
    </row>
    <row r="302" spans="7:7">
      <c r="G302" s="149"/>
    </row>
    <row r="303" spans="7:7">
      <c r="G303" s="149"/>
    </row>
    <row r="304" spans="7:7">
      <c r="G304" s="149"/>
    </row>
    <row r="305" spans="7:7">
      <c r="G305" s="149"/>
    </row>
    <row r="306" spans="7:7">
      <c r="G306" s="149"/>
    </row>
    <row r="307" spans="7:7">
      <c r="G307" s="149"/>
    </row>
    <row r="308" spans="7:7">
      <c r="G308" s="149"/>
    </row>
    <row r="309" spans="7:7">
      <c r="G309" s="149"/>
    </row>
    <row r="310" spans="7:7">
      <c r="G310" s="149"/>
    </row>
    <row r="311" spans="7:7">
      <c r="G311" s="149"/>
    </row>
    <row r="312" spans="7:7">
      <c r="G312" s="149"/>
    </row>
    <row r="313" spans="7:7">
      <c r="G313" s="149"/>
    </row>
    <row r="314" spans="7:7">
      <c r="G314" s="149"/>
    </row>
    <row r="315" spans="7:7">
      <c r="G315" s="149"/>
    </row>
    <row r="316" spans="7:7">
      <c r="G316" s="149"/>
    </row>
    <row r="317" spans="7:7">
      <c r="G317" s="149"/>
    </row>
    <row r="318" spans="7:7">
      <c r="G318" s="149"/>
    </row>
    <row r="319" spans="7:7">
      <c r="G319" s="149"/>
    </row>
    <row r="320" spans="7:7">
      <c r="G320" s="149"/>
    </row>
    <row r="321" spans="7:7">
      <c r="G321" s="149"/>
    </row>
    <row r="322" spans="7:7">
      <c r="G322" s="149"/>
    </row>
    <row r="323" spans="7:7">
      <c r="G323" s="149"/>
    </row>
    <row r="324" spans="7:7">
      <c r="G324" s="149"/>
    </row>
    <row r="325" spans="7:7">
      <c r="G325" s="149"/>
    </row>
    <row r="326" spans="7:7">
      <c r="G326" s="149"/>
    </row>
    <row r="327" spans="7:7">
      <c r="G327" s="149"/>
    </row>
    <row r="328" spans="7:7">
      <c r="G328" s="149"/>
    </row>
    <row r="329" spans="7:7">
      <c r="G329" s="149"/>
    </row>
    <row r="330" spans="7:7">
      <c r="G330" s="149"/>
    </row>
    <row r="331" spans="7:7">
      <c r="G331" s="149"/>
    </row>
    <row r="332" spans="7:7">
      <c r="G332" s="149"/>
    </row>
    <row r="333" spans="7:7">
      <c r="G333" s="149"/>
    </row>
    <row r="334" spans="7:7">
      <c r="G334" s="149"/>
    </row>
    <row r="335" spans="7:7">
      <c r="G335" s="149"/>
    </row>
    <row r="336" spans="7:7">
      <c r="G336" s="149"/>
    </row>
    <row r="337" spans="7:7">
      <c r="G337" s="149"/>
    </row>
    <row r="338" spans="7:7">
      <c r="G338" s="149"/>
    </row>
    <row r="339" spans="7:7">
      <c r="G339" s="149"/>
    </row>
    <row r="340" spans="7:7">
      <c r="G340" s="149"/>
    </row>
    <row r="341" spans="7:7">
      <c r="G341" s="149"/>
    </row>
    <row r="342" spans="7:7">
      <c r="G342" s="149"/>
    </row>
    <row r="343" spans="7:7">
      <c r="G343" s="149"/>
    </row>
    <row r="344" spans="7:7">
      <c r="G344" s="149"/>
    </row>
    <row r="345" spans="7:7">
      <c r="G345" s="149"/>
    </row>
    <row r="346" spans="7:7">
      <c r="G346" s="149"/>
    </row>
    <row r="347" spans="7:7">
      <c r="G347" s="149"/>
    </row>
    <row r="348" spans="7:7">
      <c r="G348" s="149"/>
    </row>
    <row r="349" spans="7:7">
      <c r="G349" s="149"/>
    </row>
    <row r="350" spans="7:7">
      <c r="G350" s="149"/>
    </row>
    <row r="351" spans="7:7">
      <c r="G351" s="149"/>
    </row>
    <row r="352" spans="7:7">
      <c r="G352" s="149"/>
    </row>
    <row r="353" spans="7:7">
      <c r="G353" s="149"/>
    </row>
    <row r="354" spans="7:7">
      <c r="G354" s="149"/>
    </row>
    <row r="355" spans="7:7">
      <c r="G355" s="149"/>
    </row>
    <row r="356" spans="7:7">
      <c r="G356" s="149"/>
    </row>
    <row r="357" spans="7:7">
      <c r="G357" s="149"/>
    </row>
    <row r="358" spans="7:7">
      <c r="G358" s="149"/>
    </row>
    <row r="359" spans="7:7">
      <c r="G359" s="149"/>
    </row>
    <row r="360" spans="7:7">
      <c r="G360" s="149"/>
    </row>
    <row r="361" spans="7:7">
      <c r="G361" s="149"/>
    </row>
    <row r="362" spans="7:7">
      <c r="G362" s="149"/>
    </row>
    <row r="363" spans="7:7">
      <c r="G363" s="149"/>
    </row>
    <row r="364" spans="7:7">
      <c r="G364" s="149"/>
    </row>
    <row r="365" spans="7:7">
      <c r="G365" s="149"/>
    </row>
    <row r="366" spans="7:7">
      <c r="G366" s="149"/>
    </row>
    <row r="367" spans="7:7">
      <c r="G367" s="149"/>
    </row>
    <row r="368" spans="7:7">
      <c r="G368" s="149"/>
    </row>
    <row r="369" spans="7:7">
      <c r="G369" s="149"/>
    </row>
    <row r="370" spans="7:7">
      <c r="G370" s="149"/>
    </row>
    <row r="371" spans="7:7">
      <c r="G371" s="149"/>
    </row>
    <row r="372" spans="7:7">
      <c r="G372" s="149"/>
    </row>
    <row r="373" spans="7:7">
      <c r="G373" s="149"/>
    </row>
    <row r="374" spans="7:7">
      <c r="G374" s="149"/>
    </row>
    <row r="375" spans="7:7">
      <c r="G375" s="149"/>
    </row>
    <row r="376" spans="7:7">
      <c r="G376" s="149"/>
    </row>
    <row r="377" spans="7:7">
      <c r="G377" s="149"/>
    </row>
    <row r="378" spans="7:7">
      <c r="G378" s="149"/>
    </row>
    <row r="379" spans="7:7">
      <c r="G379" s="149"/>
    </row>
    <row r="380" spans="7:7">
      <c r="G380" s="149"/>
    </row>
    <row r="381" spans="7:7">
      <c r="G381" s="149"/>
    </row>
    <row r="382" spans="7:7">
      <c r="G382" s="149"/>
    </row>
    <row r="383" spans="7:7">
      <c r="G383" s="149"/>
    </row>
    <row r="384" spans="7:7">
      <c r="G384" s="149"/>
    </row>
    <row r="385" spans="7:7">
      <c r="G385" s="149"/>
    </row>
    <row r="386" spans="7:7">
      <c r="G386" s="149"/>
    </row>
    <row r="387" spans="7:7">
      <c r="G387" s="149"/>
    </row>
    <row r="388" spans="7:7">
      <c r="G388" s="149"/>
    </row>
    <row r="389" spans="7:7">
      <c r="G389" s="149"/>
    </row>
    <row r="390" spans="7:7">
      <c r="G390" s="149"/>
    </row>
    <row r="391" spans="7:7">
      <c r="G391" s="149"/>
    </row>
    <row r="392" spans="7:7">
      <c r="G392" s="149"/>
    </row>
    <row r="393" spans="7:7">
      <c r="G393" s="149"/>
    </row>
    <row r="394" spans="7:7">
      <c r="G394" s="149"/>
    </row>
    <row r="395" spans="7:7">
      <c r="G395" s="149"/>
    </row>
    <row r="396" spans="7:7">
      <c r="G396" s="149"/>
    </row>
    <row r="397" spans="7:7">
      <c r="G397" s="149"/>
    </row>
    <row r="398" spans="7:7">
      <c r="G398" s="149"/>
    </row>
    <row r="399" spans="7:7">
      <c r="G399" s="149"/>
    </row>
    <row r="400" spans="7:7">
      <c r="G400" s="149"/>
    </row>
    <row r="401" spans="7:7">
      <c r="G401" s="149"/>
    </row>
    <row r="402" spans="7:7">
      <c r="G402" s="149"/>
    </row>
    <row r="403" spans="7:7">
      <c r="G403" s="149"/>
    </row>
    <row r="404" spans="7:7">
      <c r="G404" s="149"/>
    </row>
    <row r="405" spans="7:7">
      <c r="G405" s="149"/>
    </row>
    <row r="406" spans="7:7">
      <c r="G406" s="149"/>
    </row>
    <row r="407" spans="7:7">
      <c r="G407" s="149"/>
    </row>
    <row r="408" spans="7:7">
      <c r="G408" s="149"/>
    </row>
    <row r="409" spans="7:7">
      <c r="G409" s="149"/>
    </row>
    <row r="410" spans="7:7">
      <c r="G410" s="149"/>
    </row>
    <row r="411" spans="7:7">
      <c r="G411" s="149"/>
    </row>
    <row r="412" spans="7:7">
      <c r="G412" s="149"/>
    </row>
    <row r="413" spans="7:7">
      <c r="G413" s="149"/>
    </row>
    <row r="414" spans="7:7">
      <c r="G414" s="149"/>
    </row>
    <row r="415" spans="7:7">
      <c r="G415" s="149"/>
    </row>
    <row r="416" spans="7:7">
      <c r="G416" s="149"/>
    </row>
    <row r="417" spans="7:7">
      <c r="G417" s="149"/>
    </row>
    <row r="418" spans="7:7">
      <c r="G418" s="149"/>
    </row>
    <row r="419" spans="7:7">
      <c r="G419" s="149"/>
    </row>
    <row r="420" spans="7:7">
      <c r="G420" s="149"/>
    </row>
    <row r="421" spans="7:7">
      <c r="G421" s="149"/>
    </row>
    <row r="422" spans="7:7">
      <c r="G422" s="149"/>
    </row>
    <row r="423" spans="7:7">
      <c r="G423" s="149"/>
    </row>
    <row r="424" spans="7:7">
      <c r="G424" s="149"/>
    </row>
    <row r="425" spans="7:7">
      <c r="G425" s="149"/>
    </row>
    <row r="426" spans="7:7">
      <c r="G426" s="149"/>
    </row>
    <row r="427" spans="7:7">
      <c r="G427" s="149"/>
    </row>
    <row r="428" spans="7:7">
      <c r="G428" s="149"/>
    </row>
    <row r="429" spans="7:7">
      <c r="G429" s="149"/>
    </row>
    <row r="430" spans="7:7">
      <c r="G430" s="149"/>
    </row>
    <row r="431" spans="7:7">
      <c r="G431" s="149"/>
    </row>
    <row r="432" spans="7:7">
      <c r="G432" s="149"/>
    </row>
    <row r="433" spans="7:7">
      <c r="G433" s="149"/>
    </row>
    <row r="434" spans="7:7">
      <c r="G434" s="149"/>
    </row>
    <row r="435" spans="7:7">
      <c r="G435" s="149"/>
    </row>
    <row r="436" spans="7:7">
      <c r="G436" s="149"/>
    </row>
    <row r="437" spans="7:7">
      <c r="G437" s="149"/>
    </row>
    <row r="438" spans="7:7">
      <c r="G438" s="149"/>
    </row>
    <row r="439" spans="7:7">
      <c r="G439" s="149"/>
    </row>
    <row r="440" spans="7:7">
      <c r="G440" s="149"/>
    </row>
    <row r="441" spans="7:7">
      <c r="G441" s="149"/>
    </row>
    <row r="442" spans="7:7">
      <c r="G442" s="149"/>
    </row>
    <row r="443" spans="7:7">
      <c r="G443" s="149"/>
    </row>
    <row r="444" spans="7:7">
      <c r="G444" s="149"/>
    </row>
    <row r="445" spans="7:7">
      <c r="G445" s="149"/>
    </row>
    <row r="446" spans="7:7">
      <c r="G446" s="149"/>
    </row>
    <row r="447" spans="7:7">
      <c r="G447" s="149"/>
    </row>
    <row r="448" spans="7:7">
      <c r="G448" s="149"/>
    </row>
    <row r="449" spans="7:7">
      <c r="G449" s="149"/>
    </row>
    <row r="450" spans="7:7">
      <c r="G450" s="149"/>
    </row>
    <row r="451" spans="7:7">
      <c r="G451" s="149"/>
    </row>
    <row r="452" spans="7:7">
      <c r="G452" s="149"/>
    </row>
    <row r="453" spans="7:7">
      <c r="G453" s="149"/>
    </row>
    <row r="454" spans="7:7">
      <c r="G454" s="149"/>
    </row>
    <row r="455" spans="7:7">
      <c r="G455" s="149"/>
    </row>
    <row r="456" spans="7:7">
      <c r="G456" s="149"/>
    </row>
    <row r="457" spans="7:7">
      <c r="G457" s="149"/>
    </row>
    <row r="458" spans="7:7">
      <c r="G458" s="149"/>
    </row>
    <row r="459" spans="7:7">
      <c r="G459" s="149"/>
    </row>
    <row r="460" spans="7:7">
      <c r="G460" s="149"/>
    </row>
    <row r="461" spans="7:7">
      <c r="G461" s="149"/>
    </row>
    <row r="462" spans="7:7">
      <c r="G462" s="149"/>
    </row>
    <row r="463" spans="7:7">
      <c r="G463" s="149"/>
    </row>
    <row r="464" spans="7:7">
      <c r="G464" s="149"/>
    </row>
    <row r="465" spans="7:7">
      <c r="G465" s="149"/>
    </row>
    <row r="466" spans="7:7">
      <c r="G466" s="149"/>
    </row>
    <row r="467" spans="7:7">
      <c r="G467" s="149"/>
    </row>
    <row r="468" spans="7:7">
      <c r="G468" s="149"/>
    </row>
    <row r="469" spans="7:7">
      <c r="G469" s="149"/>
    </row>
    <row r="470" spans="7:7">
      <c r="G470" s="149"/>
    </row>
    <row r="471" spans="7:7">
      <c r="G471" s="149"/>
    </row>
    <row r="472" spans="7:7">
      <c r="G472" s="149"/>
    </row>
    <row r="473" spans="7:7">
      <c r="G473" s="149"/>
    </row>
    <row r="474" spans="7:7">
      <c r="G474" s="149"/>
    </row>
    <row r="475" spans="7:7">
      <c r="G475" s="149"/>
    </row>
    <row r="476" spans="7:7">
      <c r="G476" s="149"/>
    </row>
    <row r="477" spans="7:7">
      <c r="G477" s="149"/>
    </row>
    <row r="478" spans="7:7">
      <c r="G478" s="149"/>
    </row>
    <row r="479" spans="7:7">
      <c r="G479" s="149"/>
    </row>
    <row r="480" spans="7:7">
      <c r="G480" s="149"/>
    </row>
    <row r="481" spans="7:7">
      <c r="G481" s="149"/>
    </row>
    <row r="482" spans="7:7">
      <c r="G482" s="149"/>
    </row>
    <row r="483" spans="7:7">
      <c r="G483" s="149"/>
    </row>
    <row r="484" spans="7:7">
      <c r="G484" s="149"/>
    </row>
    <row r="485" spans="7:7">
      <c r="G485" s="149"/>
    </row>
    <row r="486" spans="7:7">
      <c r="G486" s="149"/>
    </row>
    <row r="487" spans="7:7">
      <c r="G487" s="149"/>
    </row>
    <row r="488" spans="7:7">
      <c r="G488" s="149"/>
    </row>
    <row r="489" spans="7:7">
      <c r="G489" s="149"/>
    </row>
    <row r="490" spans="7:7">
      <c r="G490" s="149"/>
    </row>
    <row r="491" spans="7:7">
      <c r="G491" s="149"/>
    </row>
    <row r="492" spans="7:7">
      <c r="G492" s="149"/>
    </row>
    <row r="493" spans="7:7">
      <c r="G493" s="149"/>
    </row>
    <row r="494" spans="7:7">
      <c r="G494" s="149"/>
    </row>
    <row r="495" spans="7:7">
      <c r="G495" s="149"/>
    </row>
    <row r="496" spans="7:7">
      <c r="G496" s="149"/>
    </row>
    <row r="497" spans="7:7">
      <c r="G497" s="149"/>
    </row>
    <row r="498" spans="7:7">
      <c r="G498" s="149"/>
    </row>
    <row r="499" spans="7:7">
      <c r="G499" s="149"/>
    </row>
    <row r="500" spans="7:7">
      <c r="G500" s="149"/>
    </row>
    <row r="501" spans="7:7">
      <c r="G501" s="149"/>
    </row>
    <row r="502" spans="7:7">
      <c r="G502" s="149"/>
    </row>
    <row r="503" spans="7:7">
      <c r="G503" s="149"/>
    </row>
    <row r="504" spans="7:7">
      <c r="G504" s="149"/>
    </row>
    <row r="505" spans="7:7">
      <c r="G505" s="149"/>
    </row>
    <row r="506" spans="7:7">
      <c r="G506" s="149"/>
    </row>
    <row r="507" spans="7:7">
      <c r="G507" s="149"/>
    </row>
    <row r="508" spans="7:7">
      <c r="G508" s="149"/>
    </row>
    <row r="509" spans="7:7">
      <c r="G509" s="149"/>
    </row>
    <row r="510" spans="7:7">
      <c r="G510" s="149"/>
    </row>
    <row r="511" spans="7:7">
      <c r="G511" s="149"/>
    </row>
    <row r="512" spans="7:7">
      <c r="G512" s="149"/>
    </row>
    <row r="513" spans="7:7">
      <c r="G513" s="149"/>
    </row>
    <row r="514" spans="7:7">
      <c r="G514" s="149"/>
    </row>
    <row r="515" spans="7:7">
      <c r="G515" s="149"/>
    </row>
    <row r="516" spans="7:7">
      <c r="G516" s="149"/>
    </row>
    <row r="517" spans="7:7">
      <c r="G517" s="149"/>
    </row>
    <row r="518" spans="7:7">
      <c r="G518" s="149"/>
    </row>
    <row r="519" spans="7:7">
      <c r="G519" s="149"/>
    </row>
    <row r="520" spans="7:7">
      <c r="G520" s="149"/>
    </row>
    <row r="521" spans="7:7">
      <c r="G521" s="149"/>
    </row>
    <row r="522" spans="7:7">
      <c r="G522" s="149"/>
    </row>
    <row r="523" spans="7:7">
      <c r="G523" s="149"/>
    </row>
    <row r="524" spans="7:7">
      <c r="G524" s="149"/>
    </row>
    <row r="525" spans="7:7">
      <c r="G525" s="149"/>
    </row>
    <row r="526" spans="7:7">
      <c r="G526" s="149"/>
    </row>
    <row r="527" spans="7:7">
      <c r="G527" s="149"/>
    </row>
    <row r="528" spans="7:7">
      <c r="G528" s="149"/>
    </row>
    <row r="529" spans="7:7">
      <c r="G529" s="149"/>
    </row>
    <row r="530" spans="7:7">
      <c r="G530" s="149"/>
    </row>
    <row r="531" spans="7:7">
      <c r="G531" s="149"/>
    </row>
    <row r="532" spans="7:7">
      <c r="G532" s="149"/>
    </row>
    <row r="533" spans="7:7">
      <c r="G533" s="149"/>
    </row>
    <row r="534" spans="7:7">
      <c r="G534" s="149"/>
    </row>
    <row r="535" spans="7:7">
      <c r="G535" s="149"/>
    </row>
    <row r="536" spans="7:7">
      <c r="G536" s="149"/>
    </row>
    <row r="537" spans="7:7">
      <c r="G537" s="149"/>
    </row>
    <row r="538" spans="7:7">
      <c r="G538" s="149"/>
    </row>
    <row r="539" spans="7:7">
      <c r="G539" s="149"/>
    </row>
    <row r="540" spans="7:7">
      <c r="G540" s="149"/>
    </row>
    <row r="541" spans="7:7">
      <c r="G541" s="149"/>
    </row>
    <row r="542" spans="7:7">
      <c r="G542" s="149"/>
    </row>
    <row r="543" spans="7:7">
      <c r="G543" s="149"/>
    </row>
    <row r="544" spans="7:7">
      <c r="G544" s="149"/>
    </row>
    <row r="545" spans="7:7">
      <c r="G545" s="149"/>
    </row>
    <row r="546" spans="7:7">
      <c r="G546" s="149"/>
    </row>
    <row r="547" spans="7:7">
      <c r="G547" s="149"/>
    </row>
    <row r="548" spans="7:7">
      <c r="G548" s="149"/>
    </row>
    <row r="549" spans="7:7">
      <c r="G549" s="149"/>
    </row>
    <row r="550" spans="7:7">
      <c r="G550" s="149"/>
    </row>
    <row r="551" spans="7:7">
      <c r="G551" s="149"/>
    </row>
    <row r="552" spans="7:7">
      <c r="G552" s="149"/>
    </row>
    <row r="553" spans="7:7">
      <c r="G553" s="149"/>
    </row>
    <row r="554" spans="7:7">
      <c r="G554" s="149"/>
    </row>
    <row r="555" spans="7:7">
      <c r="G555" s="149"/>
    </row>
    <row r="556" spans="7:7">
      <c r="G556" s="149"/>
    </row>
    <row r="557" spans="7:7">
      <c r="G557" s="149"/>
    </row>
    <row r="558" spans="7:7">
      <c r="G558" s="149"/>
    </row>
    <row r="559" spans="7:7">
      <c r="G559" s="149"/>
    </row>
    <row r="560" spans="7:7">
      <c r="G560" s="149"/>
    </row>
    <row r="561" spans="7:7">
      <c r="G561" s="149"/>
    </row>
    <row r="562" spans="7:7">
      <c r="G562" s="149"/>
    </row>
    <row r="563" spans="7:7">
      <c r="G563" s="149"/>
    </row>
    <row r="564" spans="7:7">
      <c r="G564" s="149"/>
    </row>
    <row r="565" spans="7:7">
      <c r="G565" s="149"/>
    </row>
    <row r="566" spans="7:7">
      <c r="G566" s="149"/>
    </row>
    <row r="567" spans="7:7">
      <c r="G567" s="149"/>
    </row>
    <row r="568" spans="7:7">
      <c r="G568" s="149"/>
    </row>
    <row r="569" spans="7:7">
      <c r="G569" s="149"/>
    </row>
    <row r="570" spans="7:7">
      <c r="G570" s="149"/>
    </row>
    <row r="571" spans="7:7">
      <c r="G571" s="149"/>
    </row>
    <row r="572" spans="7:7">
      <c r="G572" s="149"/>
    </row>
    <row r="573" spans="7:7">
      <c r="G573" s="149"/>
    </row>
    <row r="574" spans="7:7">
      <c r="G574" s="149"/>
    </row>
    <row r="575" spans="7:7">
      <c r="G575" s="149"/>
    </row>
    <row r="576" spans="7:7">
      <c r="G576" s="149"/>
    </row>
    <row r="577" spans="7:7">
      <c r="G577" s="149"/>
    </row>
    <row r="578" spans="7:7">
      <c r="G578" s="149"/>
    </row>
    <row r="579" spans="7:7">
      <c r="G579" s="149"/>
    </row>
    <row r="580" spans="7:7">
      <c r="G580" s="149"/>
    </row>
    <row r="581" spans="7:7">
      <c r="G581" s="149"/>
    </row>
    <row r="582" spans="7:7">
      <c r="G582" s="149"/>
    </row>
    <row r="583" spans="7:7">
      <c r="G583" s="149"/>
    </row>
    <row r="584" spans="7:7">
      <c r="G584" s="149"/>
    </row>
    <row r="585" spans="7:7">
      <c r="G585" s="149"/>
    </row>
    <row r="586" spans="7:7">
      <c r="G586" s="149"/>
    </row>
    <row r="587" spans="7:7">
      <c r="G587" s="149"/>
    </row>
    <row r="588" spans="7:7">
      <c r="G588" s="149"/>
    </row>
    <row r="589" spans="7:7">
      <c r="G589" s="149"/>
    </row>
    <row r="590" spans="7:7">
      <c r="G590" s="149"/>
    </row>
    <row r="591" spans="7:7">
      <c r="G591" s="149"/>
    </row>
    <row r="592" spans="7:7">
      <c r="G592" s="149"/>
    </row>
    <row r="593" spans="7:7">
      <c r="G593" s="149"/>
    </row>
    <row r="594" spans="7:7">
      <c r="G594" s="149"/>
    </row>
    <row r="595" spans="7:7">
      <c r="G595" s="149"/>
    </row>
    <row r="596" spans="7:7">
      <c r="G596" s="149"/>
    </row>
    <row r="597" spans="7:7">
      <c r="G597" s="149"/>
    </row>
    <row r="598" spans="7:7">
      <c r="G598" s="149"/>
    </row>
    <row r="599" spans="7:7">
      <c r="G599" s="149"/>
    </row>
    <row r="600" spans="7:7">
      <c r="G600" s="149"/>
    </row>
    <row r="601" spans="7:7">
      <c r="G601" s="149"/>
    </row>
    <row r="602" spans="7:7">
      <c r="G602" s="149"/>
    </row>
    <row r="603" spans="7:7">
      <c r="G603" s="149"/>
    </row>
    <row r="604" spans="7:7">
      <c r="G604" s="149"/>
    </row>
    <row r="605" spans="7:7">
      <c r="G605" s="149"/>
    </row>
    <row r="606" spans="7:7">
      <c r="G606" s="149"/>
    </row>
    <row r="607" spans="7:7">
      <c r="G607" s="149"/>
    </row>
    <row r="608" spans="7:7">
      <c r="G608" s="149"/>
    </row>
    <row r="609" spans="7:7">
      <c r="G609" s="149"/>
    </row>
    <row r="610" spans="7:7">
      <c r="G610" s="149"/>
    </row>
    <row r="611" spans="7:7">
      <c r="G611" s="149"/>
    </row>
    <row r="612" spans="7:7">
      <c r="G612" s="149"/>
    </row>
    <row r="613" spans="7:7">
      <c r="G613" s="149"/>
    </row>
    <row r="614" spans="7:7">
      <c r="G614" s="149"/>
    </row>
    <row r="615" spans="7:7">
      <c r="G615" s="149"/>
    </row>
    <row r="616" spans="7:7">
      <c r="G616" s="149"/>
    </row>
    <row r="617" spans="7:7">
      <c r="G617" s="149"/>
    </row>
    <row r="618" spans="7:7">
      <c r="G618" s="149"/>
    </row>
    <row r="619" spans="7:7">
      <c r="G619" s="149"/>
    </row>
    <row r="620" spans="7:7">
      <c r="G620" s="149"/>
    </row>
    <row r="621" spans="7:7">
      <c r="G621" s="149"/>
    </row>
    <row r="622" spans="7:7">
      <c r="G622" s="149"/>
    </row>
    <row r="623" spans="7:7">
      <c r="G623" s="149"/>
    </row>
    <row r="624" spans="7:7">
      <c r="G624" s="149"/>
    </row>
    <row r="625" spans="7:7">
      <c r="G625" s="149"/>
    </row>
    <row r="626" spans="7:7">
      <c r="G626" s="149"/>
    </row>
    <row r="627" spans="7:7">
      <c r="G627" s="149"/>
    </row>
    <row r="628" spans="7:7">
      <c r="G628" s="149"/>
    </row>
    <row r="629" spans="7:7">
      <c r="G629" s="149"/>
    </row>
    <row r="630" spans="7:7">
      <c r="G630" s="149"/>
    </row>
    <row r="631" spans="7:7">
      <c r="G631" s="149"/>
    </row>
    <row r="632" spans="7:7">
      <c r="G632" s="149"/>
    </row>
    <row r="633" spans="7:7">
      <c r="G633" s="149"/>
    </row>
    <row r="634" spans="7:7">
      <c r="G634" s="149"/>
    </row>
    <row r="635" spans="7:7">
      <c r="G635" s="149"/>
    </row>
    <row r="636" spans="7:7">
      <c r="G636" s="149"/>
    </row>
    <row r="637" spans="7:7">
      <c r="G637" s="149"/>
    </row>
    <row r="638" spans="7:7">
      <c r="G638" s="149"/>
    </row>
    <row r="639" spans="7:7">
      <c r="G639" s="149"/>
    </row>
    <row r="640" spans="7:7">
      <c r="G640" s="149"/>
    </row>
    <row r="641" spans="7:7">
      <c r="G641" s="149"/>
    </row>
    <row r="642" spans="7:7">
      <c r="G642" s="149"/>
    </row>
    <row r="643" spans="7:7">
      <c r="G643" s="149"/>
    </row>
    <row r="644" spans="7:7">
      <c r="G644" s="149"/>
    </row>
    <row r="645" spans="7:7">
      <c r="G645" s="149"/>
    </row>
    <row r="646" spans="7:7">
      <c r="G646" s="149"/>
    </row>
    <row r="647" spans="7:7">
      <c r="G647" s="149"/>
    </row>
    <row r="648" spans="7:7">
      <c r="G648" s="149"/>
    </row>
    <row r="649" spans="7:7">
      <c r="G649" s="149"/>
    </row>
    <row r="650" spans="7:7">
      <c r="G650" s="149"/>
    </row>
    <row r="651" spans="7:7">
      <c r="G651" s="149"/>
    </row>
    <row r="652" spans="7:7">
      <c r="G652" s="149"/>
    </row>
    <row r="653" spans="7:7">
      <c r="G653" s="149"/>
    </row>
    <row r="654" spans="7:7">
      <c r="G654" s="149"/>
    </row>
    <row r="655" spans="7:7">
      <c r="G655" s="149"/>
    </row>
    <row r="656" spans="7:7">
      <c r="G656" s="149"/>
    </row>
    <row r="657" spans="7:7">
      <c r="G657" s="149"/>
    </row>
    <row r="658" spans="7:7">
      <c r="G658" s="149"/>
    </row>
    <row r="659" spans="7:7">
      <c r="G659" s="149"/>
    </row>
    <row r="660" spans="7:7">
      <c r="G660" s="149"/>
    </row>
    <row r="661" spans="7:7">
      <c r="G661" s="149"/>
    </row>
    <row r="662" spans="7:7">
      <c r="G662" s="149"/>
    </row>
    <row r="663" spans="7:7">
      <c r="G663" s="149"/>
    </row>
    <row r="664" spans="7:7">
      <c r="G664" s="149"/>
    </row>
    <row r="665" spans="7:7">
      <c r="G665" s="149"/>
    </row>
    <row r="666" spans="7:7">
      <c r="G666" s="149"/>
    </row>
    <row r="667" spans="7:7">
      <c r="G667" s="149"/>
    </row>
    <row r="668" spans="7:7">
      <c r="G668" s="149"/>
    </row>
    <row r="669" spans="7:7">
      <c r="G669" s="149"/>
    </row>
    <row r="670" spans="7:7">
      <c r="G670" s="149"/>
    </row>
    <row r="671" spans="7:7">
      <c r="G671" s="149"/>
    </row>
    <row r="672" spans="7:7">
      <c r="G672" s="149"/>
    </row>
    <row r="673" spans="7:7">
      <c r="G673" s="149"/>
    </row>
    <row r="674" spans="7:7">
      <c r="G674" s="149"/>
    </row>
    <row r="675" spans="7:7">
      <c r="G675" s="149"/>
    </row>
    <row r="676" spans="7:7">
      <c r="G676" s="149"/>
    </row>
    <row r="677" spans="7:7">
      <c r="G677" s="149"/>
    </row>
    <row r="678" spans="7:7">
      <c r="G678" s="149"/>
    </row>
    <row r="679" spans="7:7">
      <c r="G679" s="149"/>
    </row>
    <row r="680" spans="7:7">
      <c r="G680" s="149"/>
    </row>
    <row r="681" spans="7:7">
      <c r="G681" s="149"/>
    </row>
    <row r="682" spans="7:7">
      <c r="G682" s="149"/>
    </row>
    <row r="683" spans="7:7">
      <c r="G683" s="149"/>
    </row>
    <row r="684" spans="7:7">
      <c r="G684" s="149"/>
    </row>
    <row r="685" spans="7:7">
      <c r="G685" s="149"/>
    </row>
    <row r="686" spans="7:7">
      <c r="G686" s="149"/>
    </row>
    <row r="687" spans="7:7">
      <c r="G687" s="149"/>
    </row>
    <row r="688" spans="7:7">
      <c r="G688" s="149"/>
    </row>
    <row r="689" spans="7:7">
      <c r="G689" s="149"/>
    </row>
    <row r="690" spans="7:7">
      <c r="G690" s="149"/>
    </row>
    <row r="691" spans="7:7">
      <c r="G691" s="149"/>
    </row>
    <row r="692" spans="7:7">
      <c r="G692" s="149"/>
    </row>
    <row r="693" spans="7:7">
      <c r="G693" s="149"/>
    </row>
    <row r="694" spans="7:7">
      <c r="G694" s="149"/>
    </row>
    <row r="695" spans="7:7">
      <c r="G695" s="149"/>
    </row>
    <row r="696" spans="7:7">
      <c r="G696" s="149"/>
    </row>
    <row r="697" spans="7:7">
      <c r="G697" s="149"/>
    </row>
    <row r="698" spans="7:7">
      <c r="G698" s="149"/>
    </row>
    <row r="699" spans="7:7">
      <c r="G699" s="149"/>
    </row>
    <row r="700" spans="7:7">
      <c r="G700" s="149"/>
    </row>
    <row r="701" spans="7:7">
      <c r="G701" s="149"/>
    </row>
    <row r="702" spans="7:7">
      <c r="G702" s="149"/>
    </row>
    <row r="703" spans="7:7">
      <c r="G703" s="149"/>
    </row>
    <row r="704" spans="7:7">
      <c r="G704" s="149"/>
    </row>
    <row r="705" spans="7:7">
      <c r="G705" s="149"/>
    </row>
    <row r="706" spans="7:7">
      <c r="G706" s="149"/>
    </row>
    <row r="707" spans="7:7">
      <c r="G707" s="149"/>
    </row>
    <row r="708" spans="7:7">
      <c r="G708" s="149"/>
    </row>
    <row r="709" spans="7:7">
      <c r="G709" s="149"/>
    </row>
    <row r="710" spans="7:7">
      <c r="G710" s="149"/>
    </row>
    <row r="711" spans="7:7">
      <c r="G711" s="149"/>
    </row>
    <row r="712" spans="7:7">
      <c r="G712" s="149"/>
    </row>
    <row r="713" spans="7:7">
      <c r="G713" s="149"/>
    </row>
    <row r="714" spans="7:7">
      <c r="G714" s="149"/>
    </row>
    <row r="715" spans="7:7">
      <c r="G715" s="149"/>
    </row>
    <row r="716" spans="7:7">
      <c r="G716" s="149"/>
    </row>
    <row r="717" spans="7:7">
      <c r="G717" s="149"/>
    </row>
    <row r="718" spans="7:7">
      <c r="G718" s="149"/>
    </row>
    <row r="719" spans="7:7">
      <c r="G719" s="149"/>
    </row>
    <row r="720" spans="7:7">
      <c r="G720" s="149"/>
    </row>
    <row r="721" spans="7:7">
      <c r="G721" s="149"/>
    </row>
    <row r="722" spans="7:7">
      <c r="G722" s="149"/>
    </row>
    <row r="723" spans="7:7">
      <c r="G723" s="149"/>
    </row>
    <row r="724" spans="7:7">
      <c r="G724" s="149"/>
    </row>
    <row r="725" spans="7:7">
      <c r="G725" s="149"/>
    </row>
    <row r="726" spans="7:7">
      <c r="G726" s="149"/>
    </row>
    <row r="727" spans="7:7">
      <c r="G727" s="149"/>
    </row>
    <row r="728" spans="7:7">
      <c r="G728" s="149"/>
    </row>
    <row r="729" spans="7:7">
      <c r="G729" s="149"/>
    </row>
    <row r="730" spans="7:7">
      <c r="G730" s="149"/>
    </row>
    <row r="731" spans="7:7">
      <c r="G731" s="149"/>
    </row>
    <row r="732" spans="7:7">
      <c r="G732" s="149"/>
    </row>
    <row r="733" spans="7:7">
      <c r="G733" s="149"/>
    </row>
    <row r="734" spans="7:7">
      <c r="G734" s="149"/>
    </row>
    <row r="735" spans="7:7">
      <c r="G735" s="149"/>
    </row>
    <row r="736" spans="7:7">
      <c r="G736" s="149"/>
    </row>
    <row r="737" spans="7:7">
      <c r="G737" s="149"/>
    </row>
    <row r="738" spans="7:7">
      <c r="G738" s="149"/>
    </row>
    <row r="739" spans="7:7">
      <c r="G739" s="149"/>
    </row>
    <row r="740" spans="7:7">
      <c r="G740" s="149"/>
    </row>
    <row r="741" spans="7:7">
      <c r="G741" s="149"/>
    </row>
    <row r="742" spans="7:7">
      <c r="G742" s="149"/>
    </row>
    <row r="743" spans="7:7">
      <c r="G743" s="149"/>
    </row>
    <row r="744" spans="7:7">
      <c r="G744" s="149"/>
    </row>
    <row r="745" spans="7:7">
      <c r="G745" s="149"/>
    </row>
    <row r="746" spans="7:7">
      <c r="G746" s="149"/>
    </row>
    <row r="747" spans="7:7">
      <c r="G747" s="149"/>
    </row>
    <row r="748" spans="7:7">
      <c r="G748" s="149"/>
    </row>
    <row r="749" spans="7:7">
      <c r="G749" s="149"/>
    </row>
    <row r="750" spans="7:7">
      <c r="G750" s="149"/>
    </row>
    <row r="751" spans="7:7">
      <c r="G751" s="149"/>
    </row>
    <row r="752" spans="7:7">
      <c r="G752" s="149"/>
    </row>
    <row r="753" spans="7:7">
      <c r="G753" s="149"/>
    </row>
    <row r="754" spans="7:7">
      <c r="G754" s="149"/>
    </row>
    <row r="755" spans="7:7">
      <c r="G755" s="149"/>
    </row>
    <row r="756" spans="7:7">
      <c r="G756" s="149"/>
    </row>
    <row r="757" spans="7:7">
      <c r="G757" s="149"/>
    </row>
    <row r="758" spans="7:7">
      <c r="G758" s="149"/>
    </row>
    <row r="759" spans="7:7">
      <c r="G759" s="149"/>
    </row>
    <row r="760" spans="7:7">
      <c r="G760" s="149"/>
    </row>
    <row r="761" spans="7:7">
      <c r="G761" s="149"/>
    </row>
    <row r="762" spans="7:7">
      <c r="G762" s="149"/>
    </row>
    <row r="763" spans="7:7">
      <c r="G763" s="149"/>
    </row>
    <row r="764" spans="7:7">
      <c r="G764" s="149"/>
    </row>
    <row r="765" spans="7:7">
      <c r="G765" s="149"/>
    </row>
    <row r="766" spans="7:7">
      <c r="G766" s="149"/>
    </row>
    <row r="767" spans="7:7">
      <c r="G767" s="149"/>
    </row>
    <row r="768" spans="7:7">
      <c r="G768" s="149"/>
    </row>
    <row r="769" spans="7:7">
      <c r="G769" s="149"/>
    </row>
    <row r="770" spans="7:7">
      <c r="G770" s="149"/>
    </row>
    <row r="771" spans="7:7">
      <c r="G771" s="149"/>
    </row>
    <row r="772" spans="7:7">
      <c r="G772" s="14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2"/>
  <dimension ref="A1:W21"/>
  <sheetViews>
    <sheetView zoomScale="85" zoomScaleNormal="85" workbookViewId="0"/>
  </sheetViews>
  <sheetFormatPr defaultColWidth="11.42578125" defaultRowHeight="15"/>
  <cols>
    <col min="1" max="1" width="9.5703125" style="60" customWidth="1"/>
    <col min="2" max="2" width="20.140625" style="59" customWidth="1"/>
    <col min="3" max="3" width="9.5703125" style="58" customWidth="1"/>
    <col min="4" max="4" width="21.140625" style="59" customWidth="1"/>
    <col min="5" max="6" width="14.5703125" style="58" customWidth="1"/>
    <col min="7" max="7" width="14.5703125" style="60" customWidth="1"/>
    <col min="8" max="9" width="10.85546875" style="60" customWidth="1"/>
    <col min="10" max="10" width="20" style="60" customWidth="1"/>
    <col min="11" max="11" width="18.7109375" style="60" bestFit="1" customWidth="1"/>
    <col min="12" max="12" width="15.28515625" style="60" customWidth="1"/>
    <col min="13" max="13" width="15.5703125" style="60" customWidth="1"/>
    <col min="14" max="14" width="12.28515625" style="60" customWidth="1"/>
    <col min="15" max="15" width="11.7109375" style="60" customWidth="1"/>
    <col min="16" max="17" width="14.42578125" style="60" customWidth="1"/>
    <col min="18" max="19" width="17.85546875" style="61" bestFit="1" customWidth="1"/>
    <col min="20" max="20" width="14.42578125" style="107" customWidth="1"/>
    <col min="21" max="21" width="11.5703125" style="61" bestFit="1" customWidth="1"/>
    <col min="22" max="22" width="18.28515625" style="61" bestFit="1" customWidth="1"/>
    <col min="23" max="23" width="17.28515625" style="61" customWidth="1"/>
    <col min="24" max="24" width="14" style="60" customWidth="1"/>
    <col min="25" max="26" width="11.42578125" style="60"/>
    <col min="27" max="27" width="12.7109375" style="60" bestFit="1" customWidth="1"/>
    <col min="28" max="16384" width="11.42578125" style="60"/>
  </cols>
  <sheetData>
    <row r="1" spans="1:23" ht="31.5" customHeight="1">
      <c r="A1" s="68" t="s">
        <v>221</v>
      </c>
      <c r="B1" s="113"/>
      <c r="C1" s="200"/>
      <c r="D1" s="199"/>
      <c r="E1" s="61"/>
      <c r="F1" s="60"/>
      <c r="R1" s="60"/>
      <c r="S1" s="60"/>
      <c r="V1" s="60"/>
      <c r="W1" s="60"/>
    </row>
    <row r="2" spans="1:23" ht="30">
      <c r="A2" s="214" t="s">
        <v>116</v>
      </c>
      <c r="B2" s="114">
        <v>44075</v>
      </c>
      <c r="C2" s="63"/>
      <c r="D2" s="63"/>
      <c r="E2" s="63"/>
      <c r="F2" s="63"/>
      <c r="G2" s="63"/>
      <c r="H2" s="63"/>
      <c r="I2" s="63"/>
      <c r="P2" s="107"/>
      <c r="R2" s="60"/>
      <c r="S2" s="60"/>
      <c r="T2" s="60"/>
      <c r="U2" s="60"/>
      <c r="V2" s="60"/>
      <c r="W2" s="60"/>
    </row>
    <row r="3" spans="1:23" ht="30">
      <c r="A3" s="215" t="s">
        <v>143</v>
      </c>
      <c r="B3" s="114">
        <v>44151</v>
      </c>
      <c r="C3" s="63"/>
      <c r="D3" s="63"/>
      <c r="E3" s="63"/>
      <c r="F3" s="63"/>
      <c r="G3" s="63"/>
      <c r="H3" s="63"/>
      <c r="I3" s="63"/>
      <c r="P3" s="107"/>
      <c r="R3" s="60"/>
      <c r="S3" s="60"/>
      <c r="T3" s="60"/>
      <c r="U3" s="60"/>
      <c r="V3" s="60"/>
      <c r="W3" s="60"/>
    </row>
    <row r="4" spans="1:23" ht="45">
      <c r="A4" s="214" t="s">
        <v>184</v>
      </c>
      <c r="B4" s="114">
        <v>45169</v>
      </c>
      <c r="C4" s="63"/>
      <c r="D4" s="63"/>
      <c r="E4" s="63"/>
      <c r="F4" s="63"/>
      <c r="G4" s="63"/>
      <c r="H4" s="63"/>
      <c r="I4" s="63"/>
      <c r="J4" s="190"/>
      <c r="P4" s="107"/>
      <c r="Q4" s="61"/>
      <c r="R4" s="60"/>
      <c r="S4" s="60"/>
      <c r="T4" s="60"/>
      <c r="U4" s="60"/>
      <c r="V4" s="60"/>
      <c r="W4" s="60"/>
    </row>
    <row r="5" spans="1:23">
      <c r="B5" s="117"/>
      <c r="O5" s="112"/>
      <c r="P5" s="112"/>
      <c r="Q5" s="107"/>
      <c r="R5" s="67"/>
      <c r="S5" s="67"/>
      <c r="T5" s="61"/>
      <c r="U5" s="60"/>
      <c r="V5" s="60"/>
      <c r="W5" s="60"/>
    </row>
    <row r="6" spans="1:23" s="67" customFormat="1" ht="45" customHeight="1">
      <c r="A6" s="217" t="s">
        <v>241</v>
      </c>
      <c r="B6" s="217" t="s">
        <v>152</v>
      </c>
      <c r="C6" s="217" t="s">
        <v>142</v>
      </c>
      <c r="D6" s="217" t="s">
        <v>144</v>
      </c>
      <c r="E6" s="218" t="s">
        <v>139</v>
      </c>
      <c r="F6" s="218" t="s">
        <v>155</v>
      </c>
      <c r="G6" s="218" t="s">
        <v>145</v>
      </c>
      <c r="H6" s="217" t="s">
        <v>156</v>
      </c>
      <c r="I6" s="217" t="s">
        <v>143</v>
      </c>
      <c r="J6" s="60"/>
      <c r="L6" s="110"/>
    </row>
    <row r="7" spans="1:23" s="67" customFormat="1" ht="46.5" customHeight="1">
      <c r="A7" s="228" t="s">
        <v>194</v>
      </c>
      <c r="B7" s="207" t="s">
        <v>193</v>
      </c>
      <c r="C7" s="207" t="s">
        <v>226</v>
      </c>
      <c r="D7" s="207" t="s">
        <v>227</v>
      </c>
      <c r="E7" s="219">
        <v>800</v>
      </c>
      <c r="F7" s="219">
        <v>2500</v>
      </c>
      <c r="G7" s="219">
        <v>300</v>
      </c>
      <c r="H7" s="220">
        <f t="shared" ref="H7:H15" si="0">+$B$2</f>
        <v>44075</v>
      </c>
      <c r="I7" s="220">
        <f t="shared" ref="I7:I15" si="1">+$B$3</f>
        <v>44151</v>
      </c>
      <c r="J7" s="60"/>
      <c r="L7" s="110"/>
    </row>
    <row r="8" spans="1:23" s="67" customFormat="1" ht="46.5" customHeight="1">
      <c r="A8" s="228" t="s">
        <v>190</v>
      </c>
      <c r="B8" s="207" t="s">
        <v>208</v>
      </c>
      <c r="C8" s="207" t="s">
        <v>228</v>
      </c>
      <c r="D8" s="207" t="s">
        <v>229</v>
      </c>
      <c r="E8" s="219">
        <v>300</v>
      </c>
      <c r="F8" s="219">
        <v>500</v>
      </c>
      <c r="G8" s="219">
        <v>200</v>
      </c>
      <c r="H8" s="220">
        <f t="shared" si="0"/>
        <v>44075</v>
      </c>
      <c r="I8" s="220">
        <f t="shared" si="1"/>
        <v>44151</v>
      </c>
      <c r="J8" s="60"/>
    </row>
    <row r="9" spans="1:23" s="67" customFormat="1" ht="46.5" customHeight="1">
      <c r="A9" s="228" t="s">
        <v>209</v>
      </c>
      <c r="B9" s="207" t="s">
        <v>192</v>
      </c>
      <c r="C9" s="207" t="s">
        <v>230</v>
      </c>
      <c r="D9" s="207" t="s">
        <v>231</v>
      </c>
      <c r="E9" s="219">
        <v>600</v>
      </c>
      <c r="F9" s="219">
        <v>2000</v>
      </c>
      <c r="G9" s="219">
        <v>200</v>
      </c>
      <c r="H9" s="220">
        <f t="shared" si="0"/>
        <v>44075</v>
      </c>
      <c r="I9" s="220">
        <f t="shared" si="1"/>
        <v>44151</v>
      </c>
      <c r="J9" s="60"/>
    </row>
    <row r="10" spans="1:23" s="67" customFormat="1" ht="46.5" customHeight="1">
      <c r="A10" s="228" t="s">
        <v>191</v>
      </c>
      <c r="B10" s="207" t="s">
        <v>210</v>
      </c>
      <c r="C10" s="207" t="s">
        <v>211</v>
      </c>
      <c r="D10" s="207" t="s">
        <v>212</v>
      </c>
      <c r="E10" s="219">
        <v>300</v>
      </c>
      <c r="F10" s="219">
        <v>500</v>
      </c>
      <c r="G10" s="219">
        <v>100</v>
      </c>
      <c r="H10" s="220">
        <f t="shared" si="0"/>
        <v>44075</v>
      </c>
      <c r="I10" s="220">
        <f t="shared" si="1"/>
        <v>44151</v>
      </c>
      <c r="J10" s="60"/>
    </row>
    <row r="11" spans="1:23" s="67" customFormat="1" ht="46.5" customHeight="1">
      <c r="A11" s="228" t="s">
        <v>191</v>
      </c>
      <c r="B11" s="207" t="s">
        <v>210</v>
      </c>
      <c r="C11" s="207" t="s">
        <v>213</v>
      </c>
      <c r="D11" s="207" t="s">
        <v>214</v>
      </c>
      <c r="E11" s="219">
        <v>400</v>
      </c>
      <c r="F11" s="219">
        <v>2500</v>
      </c>
      <c r="G11" s="219">
        <v>200</v>
      </c>
      <c r="H11" s="220">
        <f t="shared" si="0"/>
        <v>44075</v>
      </c>
      <c r="I11" s="220">
        <f t="shared" si="1"/>
        <v>44151</v>
      </c>
      <c r="J11" s="60"/>
    </row>
    <row r="12" spans="1:23" s="67" customFormat="1" ht="46.5" customHeight="1">
      <c r="A12" s="228" t="s">
        <v>191</v>
      </c>
      <c r="B12" s="207" t="s">
        <v>210</v>
      </c>
      <c r="C12" s="207" t="s">
        <v>215</v>
      </c>
      <c r="D12" s="207" t="s">
        <v>216</v>
      </c>
      <c r="E12" s="219">
        <v>200</v>
      </c>
      <c r="F12" s="219">
        <v>500</v>
      </c>
      <c r="G12" s="219">
        <v>100</v>
      </c>
      <c r="H12" s="220">
        <f t="shared" si="0"/>
        <v>44075</v>
      </c>
      <c r="I12" s="220">
        <f t="shared" si="1"/>
        <v>44151</v>
      </c>
      <c r="J12" s="60"/>
    </row>
    <row r="13" spans="1:23" s="67" customFormat="1" ht="46.5" customHeight="1">
      <c r="A13" s="228" t="s">
        <v>188</v>
      </c>
      <c r="B13" s="207" t="s">
        <v>189</v>
      </c>
      <c r="C13" s="207" t="s">
        <v>232</v>
      </c>
      <c r="D13" s="207" t="s">
        <v>233</v>
      </c>
      <c r="E13" s="219">
        <v>100</v>
      </c>
      <c r="F13" s="219">
        <v>500</v>
      </c>
      <c r="G13" s="219">
        <v>100</v>
      </c>
      <c r="H13" s="220">
        <f t="shared" si="0"/>
        <v>44075</v>
      </c>
      <c r="I13" s="220">
        <f t="shared" si="1"/>
        <v>44151</v>
      </c>
      <c r="J13" s="60"/>
    </row>
    <row r="14" spans="1:23" s="67" customFormat="1" ht="46.5" customHeight="1">
      <c r="A14" s="228" t="s">
        <v>195</v>
      </c>
      <c r="B14" s="207" t="s">
        <v>217</v>
      </c>
      <c r="C14" s="207" t="s">
        <v>234</v>
      </c>
      <c r="D14" s="207" t="s">
        <v>235</v>
      </c>
      <c r="E14" s="219">
        <v>100</v>
      </c>
      <c r="F14" s="219">
        <v>400</v>
      </c>
      <c r="G14" s="219">
        <v>100</v>
      </c>
      <c r="H14" s="220">
        <f t="shared" si="0"/>
        <v>44075</v>
      </c>
      <c r="I14" s="220">
        <f t="shared" si="1"/>
        <v>44151</v>
      </c>
      <c r="J14" s="60"/>
    </row>
    <row r="15" spans="1:23" s="67" customFormat="1" ht="46.5" customHeight="1">
      <c r="A15" s="228" t="s">
        <v>196</v>
      </c>
      <c r="B15" s="207" t="s">
        <v>197</v>
      </c>
      <c r="C15" s="207" t="s">
        <v>236</v>
      </c>
      <c r="D15" s="207" t="s">
        <v>237</v>
      </c>
      <c r="E15" s="219">
        <v>100</v>
      </c>
      <c r="F15" s="219">
        <v>400</v>
      </c>
      <c r="G15" s="219">
        <v>100</v>
      </c>
      <c r="H15" s="220">
        <f t="shared" si="0"/>
        <v>44075</v>
      </c>
      <c r="I15" s="220">
        <f t="shared" si="1"/>
        <v>44151</v>
      </c>
      <c r="J15" s="60"/>
    </row>
    <row r="16" spans="1:23" s="67" customFormat="1" ht="46.5" customHeight="1">
      <c r="A16" s="228" t="s">
        <v>224</v>
      </c>
      <c r="B16" s="207" t="s">
        <v>225</v>
      </c>
      <c r="C16" s="207" t="s">
        <v>238</v>
      </c>
      <c r="D16" s="207" t="s">
        <v>239</v>
      </c>
      <c r="E16" s="219">
        <v>200</v>
      </c>
      <c r="F16" s="219">
        <v>0</v>
      </c>
      <c r="G16" s="219">
        <v>0</v>
      </c>
      <c r="H16" s="220"/>
      <c r="I16" s="220"/>
      <c r="J16" s="60"/>
    </row>
    <row r="17" spans="1:23" s="67" customFormat="1" ht="15.75">
      <c r="A17" s="217" t="s">
        <v>117</v>
      </c>
      <c r="B17" s="221"/>
      <c r="C17" s="222"/>
      <c r="D17" s="221"/>
      <c r="E17" s="223">
        <v>3100</v>
      </c>
      <c r="F17" s="223">
        <v>9800</v>
      </c>
      <c r="G17" s="223">
        <v>1400</v>
      </c>
      <c r="H17" s="223"/>
      <c r="I17" s="223"/>
      <c r="J17" s="60"/>
    </row>
    <row r="18" spans="1:23" s="67" customFormat="1" ht="15.75">
      <c r="A18" s="2"/>
      <c r="B18" s="109"/>
      <c r="C18" s="224"/>
      <c r="D18" s="217" t="s">
        <v>222</v>
      </c>
      <c r="E18" s="219">
        <f>(E17/11/8)/20</f>
        <v>1.7613636363636362</v>
      </c>
      <c r="F18" s="219">
        <f>(F17/11/8)/20</f>
        <v>5.5681818181818183</v>
      </c>
      <c r="G18" s="219">
        <f>(G17/11/8)/20</f>
        <v>0.79545454545454541</v>
      </c>
      <c r="H18" s="225"/>
      <c r="I18" s="136"/>
      <c r="J18" s="124"/>
    </row>
    <row r="19" spans="1:23" s="67" customFormat="1">
      <c r="A19" s="2"/>
      <c r="B19" s="109"/>
      <c r="C19" s="198"/>
      <c r="D19" s="216"/>
      <c r="E19" s="124"/>
      <c r="F19" s="124"/>
      <c r="G19" s="125"/>
      <c r="H19" s="125"/>
      <c r="I19" s="124"/>
      <c r="J19" s="126"/>
      <c r="K19" s="125"/>
      <c r="L19" s="136"/>
      <c r="M19" s="136"/>
      <c r="N19" s="137"/>
    </row>
    <row r="20" spans="1:23">
      <c r="B20" s="117"/>
      <c r="C20" s="60"/>
      <c r="D20" s="117"/>
      <c r="E20" s="60"/>
      <c r="F20" s="60"/>
      <c r="R20" s="66"/>
      <c r="S20" s="66"/>
      <c r="U20" s="60"/>
      <c r="V20" s="60"/>
      <c r="W20" s="60"/>
    </row>
    <row r="21" spans="1:23">
      <c r="B21" s="117"/>
      <c r="C21" s="60"/>
      <c r="D21" s="117"/>
      <c r="E21" s="60"/>
      <c r="F21" s="60"/>
      <c r="R21" s="66"/>
      <c r="S21" s="66"/>
      <c r="U21" s="60"/>
      <c r="V21" s="60"/>
      <c r="W21" s="60"/>
    </row>
  </sheetData>
  <sheetProtection insertColumns="0" insertRows="0" sort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7" r:id="rId4" name="Control 5">
          <controlPr defaultSize="0" r:id="rId5">
            <anchor moveWithCells="1">
              <from>
                <xdr:col>0</xdr:col>
                <xdr:colOff>161925</xdr:colOff>
                <xdr:row>17</xdr:row>
                <xdr:rowOff>9525</xdr:rowOff>
              </from>
              <to>
                <xdr:col>1</xdr:col>
                <xdr:colOff>304800</xdr:colOff>
                <xdr:row>18</xdr:row>
                <xdr:rowOff>0</xdr:rowOff>
              </to>
            </anchor>
          </controlPr>
        </control>
      </mc:Choice>
      <mc:Fallback>
        <control shapeId="8197" r:id="rId4" name="Control 5"/>
      </mc:Fallback>
    </mc:AlternateContent>
    <mc:AlternateContent xmlns:mc="http://schemas.openxmlformats.org/markup-compatibility/2006">
      <mc:Choice Requires="x14">
        <control shapeId="8196" r:id="rId6" name="Control 4">
          <controlPr defaultSize="0" r:id="rId7">
            <anchor moveWithCells="1">
              <from>
                <xdr:col>0</xdr:col>
                <xdr:colOff>161925</xdr:colOff>
                <xdr:row>17</xdr:row>
                <xdr:rowOff>9525</xdr:rowOff>
              </from>
              <to>
                <xdr:col>1</xdr:col>
                <xdr:colOff>304800</xdr:colOff>
                <xdr:row>18</xdr:row>
                <xdr:rowOff>0</xdr:rowOff>
              </to>
            </anchor>
          </controlPr>
        </control>
      </mc:Choice>
      <mc:Fallback>
        <control shapeId="8196" r:id="rId6" name="Control 4"/>
      </mc:Fallback>
    </mc:AlternateContent>
    <mc:AlternateContent xmlns:mc="http://schemas.openxmlformats.org/markup-compatibility/2006">
      <mc:Choice Requires="x14">
        <control shapeId="8195" r:id="rId8" name="Control 3">
          <controlPr defaultSize="0" r:id="rId9">
            <anchor moveWithCells="1">
              <from>
                <xdr:col>0</xdr:col>
                <xdr:colOff>161925</xdr:colOff>
                <xdr:row>17</xdr:row>
                <xdr:rowOff>9525</xdr:rowOff>
              </from>
              <to>
                <xdr:col>1</xdr:col>
                <xdr:colOff>304800</xdr:colOff>
                <xdr:row>18</xdr:row>
                <xdr:rowOff>0</xdr:rowOff>
              </to>
            </anchor>
          </controlPr>
        </control>
      </mc:Choice>
      <mc:Fallback>
        <control shapeId="8195" r:id="rId8" name="Control 3"/>
      </mc:Fallback>
    </mc:AlternateContent>
    <mc:AlternateContent xmlns:mc="http://schemas.openxmlformats.org/markup-compatibility/2006">
      <mc:Choice Requires="x14">
        <control shapeId="8194" r:id="rId10" name="Control 2">
          <controlPr defaultSize="0" r:id="rId11">
            <anchor moveWithCells="1">
              <from>
                <xdr:col>0</xdr:col>
                <xdr:colOff>161925</xdr:colOff>
                <xdr:row>17</xdr:row>
                <xdr:rowOff>9525</xdr:rowOff>
              </from>
              <to>
                <xdr:col>1</xdr:col>
                <xdr:colOff>304800</xdr:colOff>
                <xdr:row>18</xdr:row>
                <xdr:rowOff>0</xdr:rowOff>
              </to>
            </anchor>
          </controlPr>
        </control>
      </mc:Choice>
      <mc:Fallback>
        <control shapeId="8194" r:id="rId10" name="Control 2"/>
      </mc:Fallback>
    </mc:AlternateContent>
    <mc:AlternateContent xmlns:mc="http://schemas.openxmlformats.org/markup-compatibility/2006">
      <mc:Choice Requires="x14">
        <control shapeId="8193" r:id="rId12" name="Control 1">
          <controlPr defaultSize="0" r:id="rId13">
            <anchor moveWithCells="1">
              <from>
                <xdr:col>0</xdr:col>
                <xdr:colOff>161925</xdr:colOff>
                <xdr:row>17</xdr:row>
                <xdr:rowOff>9525</xdr:rowOff>
              </from>
              <to>
                <xdr:col>1</xdr:col>
                <xdr:colOff>304800</xdr:colOff>
                <xdr:row>18</xdr:row>
                <xdr:rowOff>0</xdr:rowOff>
              </to>
            </anchor>
          </controlPr>
        </control>
      </mc:Choice>
      <mc:Fallback>
        <control shapeId="8193" r:id="rId12" name="Control 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>
      <c r="A1" s="5" t="s">
        <v>12</v>
      </c>
      <c r="B1" s="1" t="s">
        <v>0</v>
      </c>
      <c r="C1" s="1" t="s">
        <v>1</v>
      </c>
      <c r="D1" s="6" t="s">
        <v>13</v>
      </c>
      <c r="E1" t="s">
        <v>103</v>
      </c>
    </row>
    <row r="2" spans="1:5">
      <c r="A2" s="21" t="s">
        <v>85</v>
      </c>
      <c r="B2" s="21" t="s">
        <v>25</v>
      </c>
      <c r="C2" s="21" t="s">
        <v>53</v>
      </c>
      <c r="D2" s="2">
        <v>2</v>
      </c>
      <c r="E2" s="3"/>
    </row>
    <row r="3" spans="1:5">
      <c r="A3" s="21" t="s">
        <v>85</v>
      </c>
      <c r="B3" s="21" t="s">
        <v>25</v>
      </c>
      <c r="C3" s="21" t="s">
        <v>54</v>
      </c>
      <c r="D3" s="2">
        <v>2</v>
      </c>
    </row>
    <row r="4" spans="1:5">
      <c r="A4" s="21" t="s">
        <v>85</v>
      </c>
      <c r="B4" s="21" t="s">
        <v>25</v>
      </c>
      <c r="C4" s="21" t="s">
        <v>55</v>
      </c>
      <c r="D4" s="2">
        <v>2</v>
      </c>
    </row>
    <row r="5" spans="1:5">
      <c r="A5" s="21" t="s">
        <v>85</v>
      </c>
      <c r="B5" s="22" t="s">
        <v>31</v>
      </c>
      <c r="C5" s="22" t="s">
        <v>56</v>
      </c>
      <c r="D5" s="2">
        <v>2</v>
      </c>
    </row>
    <row r="6" spans="1:5">
      <c r="A6" s="21" t="s">
        <v>85</v>
      </c>
      <c r="B6" s="22" t="s">
        <v>31</v>
      </c>
      <c r="C6" s="22" t="s">
        <v>57</v>
      </c>
      <c r="D6" s="2">
        <v>2</v>
      </c>
    </row>
    <row r="7" spans="1:5">
      <c r="A7" s="21" t="s">
        <v>85</v>
      </c>
      <c r="B7" s="22" t="s">
        <v>32</v>
      </c>
      <c r="C7" s="22" t="s">
        <v>58</v>
      </c>
      <c r="D7" s="2">
        <v>2</v>
      </c>
    </row>
    <row r="8" spans="1:5">
      <c r="A8" s="21" t="s">
        <v>85</v>
      </c>
      <c r="B8" s="22" t="s">
        <v>33</v>
      </c>
      <c r="C8" s="21" t="s">
        <v>59</v>
      </c>
      <c r="D8" s="2">
        <v>2</v>
      </c>
    </row>
    <row r="9" spans="1:5">
      <c r="A9" s="21" t="s">
        <v>85</v>
      </c>
      <c r="B9" s="22" t="s">
        <v>34</v>
      </c>
      <c r="C9" s="21" t="s">
        <v>60</v>
      </c>
      <c r="D9" s="2">
        <v>2</v>
      </c>
    </row>
    <row r="10" spans="1:5">
      <c r="A10" s="21" t="s">
        <v>85</v>
      </c>
      <c r="B10" s="21" t="s">
        <v>35</v>
      </c>
      <c r="C10" s="21" t="s">
        <v>61</v>
      </c>
      <c r="D10" s="2">
        <v>2</v>
      </c>
    </row>
    <row r="11" spans="1:5">
      <c r="A11" s="21" t="s">
        <v>85</v>
      </c>
      <c r="B11" s="22" t="s">
        <v>33</v>
      </c>
      <c r="C11" s="21" t="s">
        <v>62</v>
      </c>
      <c r="D11" s="2">
        <v>2</v>
      </c>
    </row>
    <row r="12" spans="1:5">
      <c r="A12" s="9"/>
      <c r="B12" s="23"/>
      <c r="C12" s="23"/>
      <c r="D12" s="2"/>
    </row>
    <row r="13" spans="1:5">
      <c r="A13" s="14" t="s">
        <v>85</v>
      </c>
      <c r="B13" s="24" t="s">
        <v>30</v>
      </c>
      <c r="C13" s="14" t="s">
        <v>63</v>
      </c>
      <c r="D13" s="2">
        <v>1</v>
      </c>
    </row>
    <row r="14" spans="1:5">
      <c r="A14" s="14" t="s">
        <v>85</v>
      </c>
      <c r="B14" s="24" t="s">
        <v>30</v>
      </c>
      <c r="C14" s="14" t="s">
        <v>64</v>
      </c>
      <c r="D14" s="2">
        <v>1</v>
      </c>
    </row>
    <row r="15" spans="1:5">
      <c r="A15" s="14" t="s">
        <v>85</v>
      </c>
      <c r="B15" s="24" t="s">
        <v>30</v>
      </c>
      <c r="C15" s="14" t="s">
        <v>65</v>
      </c>
      <c r="D15" s="2">
        <v>1</v>
      </c>
    </row>
    <row r="16" spans="1:5">
      <c r="A16" s="14" t="s">
        <v>85</v>
      </c>
      <c r="B16" s="24" t="s">
        <v>36</v>
      </c>
      <c r="C16" s="24" t="s">
        <v>66</v>
      </c>
      <c r="D16" s="2">
        <v>1</v>
      </c>
    </row>
    <row r="17" spans="1:4">
      <c r="A17" s="14" t="s">
        <v>86</v>
      </c>
      <c r="B17" s="24" t="s">
        <v>30</v>
      </c>
      <c r="C17" s="14" t="s">
        <v>68</v>
      </c>
      <c r="D17" s="2">
        <v>1</v>
      </c>
    </row>
    <row r="18" spans="1:4">
      <c r="A18" s="14" t="s">
        <v>86</v>
      </c>
      <c r="B18" s="24" t="s">
        <v>30</v>
      </c>
      <c r="C18" s="14" t="s">
        <v>69</v>
      </c>
      <c r="D18" s="2">
        <v>1</v>
      </c>
    </row>
    <row r="19" spans="1:4">
      <c r="A19" s="14" t="s">
        <v>87</v>
      </c>
      <c r="B19" s="24" t="s">
        <v>30</v>
      </c>
      <c r="C19" s="14" t="s">
        <v>70</v>
      </c>
      <c r="D19" s="2">
        <v>1</v>
      </c>
    </row>
    <row r="20" spans="1:4">
      <c r="A20" s="14" t="s">
        <v>97</v>
      </c>
      <c r="B20" s="24" t="s">
        <v>30</v>
      </c>
      <c r="C20" s="14" t="s">
        <v>96</v>
      </c>
      <c r="D20" s="2">
        <v>1</v>
      </c>
    </row>
    <row r="21" spans="1:4">
      <c r="A21" s="14" t="s">
        <v>98</v>
      </c>
      <c r="B21" s="24" t="s">
        <v>39</v>
      </c>
      <c r="C21" s="14" t="s">
        <v>95</v>
      </c>
      <c r="D21" s="2">
        <v>1</v>
      </c>
    </row>
    <row r="22" spans="1:4">
      <c r="A22" s="9"/>
      <c r="B22" s="23"/>
      <c r="C22" s="23"/>
      <c r="D22" s="2"/>
    </row>
    <row r="23" spans="1:4">
      <c r="A23" s="15" t="s">
        <v>86</v>
      </c>
      <c r="B23" s="18" t="s">
        <v>30</v>
      </c>
      <c r="C23" s="15" t="s">
        <v>67</v>
      </c>
      <c r="D23" s="2">
        <v>1</v>
      </c>
    </row>
    <row r="24" spans="1:4">
      <c r="A24" s="15" t="s">
        <v>86</v>
      </c>
      <c r="B24" s="18" t="s">
        <v>37</v>
      </c>
      <c r="C24" s="16" t="s">
        <v>71</v>
      </c>
      <c r="D24" s="2">
        <v>1</v>
      </c>
    </row>
    <row r="25" spans="1:4">
      <c r="A25" s="16" t="s">
        <v>22</v>
      </c>
      <c r="B25" s="18" t="s">
        <v>37</v>
      </c>
      <c r="C25" s="16" t="s">
        <v>72</v>
      </c>
      <c r="D25" s="2">
        <v>1</v>
      </c>
    </row>
    <row r="26" spans="1:4">
      <c r="A26" s="15" t="s">
        <v>86</v>
      </c>
      <c r="B26" s="17" t="s">
        <v>27</v>
      </c>
      <c r="C26" s="17" t="s">
        <v>73</v>
      </c>
      <c r="D26" s="2">
        <v>1</v>
      </c>
    </row>
    <row r="27" spans="1:4">
      <c r="A27" s="15" t="s">
        <v>86</v>
      </c>
      <c r="B27" s="18" t="s">
        <v>38</v>
      </c>
      <c r="C27" s="18" t="s">
        <v>74</v>
      </c>
      <c r="D27" s="2">
        <v>1</v>
      </c>
    </row>
    <row r="28" spans="1:4">
      <c r="A28" s="15" t="s">
        <v>86</v>
      </c>
      <c r="B28" s="18" t="s">
        <v>38</v>
      </c>
      <c r="C28" s="18" t="s">
        <v>75</v>
      </c>
      <c r="D28" s="2">
        <v>1</v>
      </c>
    </row>
    <row r="29" spans="1:4">
      <c r="A29" s="15" t="s">
        <v>86</v>
      </c>
      <c r="B29" s="18" t="s">
        <v>38</v>
      </c>
      <c r="C29" s="18" t="s">
        <v>76</v>
      </c>
      <c r="D29" s="2">
        <v>1</v>
      </c>
    </row>
    <row r="30" spans="1:4">
      <c r="A30" s="15" t="s">
        <v>86</v>
      </c>
      <c r="B30" s="18" t="s">
        <v>38</v>
      </c>
      <c r="C30" s="18" t="s">
        <v>77</v>
      </c>
      <c r="D30" s="2">
        <v>1</v>
      </c>
    </row>
    <row r="31" spans="1:4">
      <c r="A31" s="15" t="s">
        <v>86</v>
      </c>
      <c r="B31" s="18" t="s">
        <v>39</v>
      </c>
      <c r="C31" s="18" t="s">
        <v>79</v>
      </c>
      <c r="D31" s="2">
        <v>1</v>
      </c>
    </row>
    <row r="32" spans="1:4">
      <c r="A32" s="18" t="s">
        <v>22</v>
      </c>
      <c r="B32" s="18" t="s">
        <v>39</v>
      </c>
      <c r="C32" s="18" t="s">
        <v>78</v>
      </c>
      <c r="D32" s="2">
        <v>1</v>
      </c>
    </row>
    <row r="33" spans="1:5">
      <c r="A33" s="18" t="s">
        <v>22</v>
      </c>
      <c r="B33" s="18" t="s">
        <v>40</v>
      </c>
      <c r="C33" s="18" t="s">
        <v>81</v>
      </c>
      <c r="D33" s="2">
        <v>1</v>
      </c>
    </row>
    <row r="34" spans="1:5">
      <c r="A34" s="18" t="s">
        <v>22</v>
      </c>
      <c r="B34" s="18" t="s">
        <v>40</v>
      </c>
      <c r="C34" s="18" t="s">
        <v>80</v>
      </c>
      <c r="D34" s="2">
        <v>1</v>
      </c>
    </row>
    <row r="35" spans="1:5">
      <c r="D35" s="2"/>
    </row>
    <row r="36" spans="1:5">
      <c r="A36" t="s">
        <v>94</v>
      </c>
      <c r="D36" s="2"/>
    </row>
    <row r="37" spans="1:5">
      <c r="A37" s="8" t="s">
        <v>17</v>
      </c>
      <c r="B37" s="19" t="s">
        <v>24</v>
      </c>
      <c r="C37" s="8" t="s">
        <v>41</v>
      </c>
      <c r="D37" s="2" t="s">
        <v>89</v>
      </c>
      <c r="E37" s="3" t="s">
        <v>91</v>
      </c>
    </row>
    <row r="38" spans="1:5">
      <c r="A38" s="8" t="s">
        <v>17</v>
      </c>
      <c r="B38" s="19" t="s">
        <v>24</v>
      </c>
      <c r="C38" s="8" t="s">
        <v>42</v>
      </c>
      <c r="D38" s="2" t="s">
        <v>89</v>
      </c>
      <c r="E38" s="3"/>
    </row>
    <row r="39" spans="1:5">
      <c r="A39" s="8" t="s">
        <v>17</v>
      </c>
      <c r="B39" s="19" t="s">
        <v>24</v>
      </c>
      <c r="C39" s="8" t="s">
        <v>43</v>
      </c>
      <c r="D39" s="2" t="s">
        <v>89</v>
      </c>
      <c r="E39" s="3"/>
    </row>
    <row r="40" spans="1:5">
      <c r="A40" s="8" t="s">
        <v>17</v>
      </c>
      <c r="B40" s="20" t="s">
        <v>25</v>
      </c>
      <c r="C40" s="20" t="s">
        <v>44</v>
      </c>
      <c r="D40" s="2" t="s">
        <v>89</v>
      </c>
      <c r="E40" s="3" t="s">
        <v>90</v>
      </c>
    </row>
    <row r="41" spans="1:5">
      <c r="A41" s="8" t="s">
        <v>17</v>
      </c>
      <c r="B41" s="8" t="s">
        <v>82</v>
      </c>
      <c r="C41" s="20"/>
      <c r="D41" s="2" t="s">
        <v>89</v>
      </c>
      <c r="E41" s="3"/>
    </row>
    <row r="42" spans="1:5">
      <c r="A42" s="8" t="s">
        <v>17</v>
      </c>
      <c r="B42" s="8" t="s">
        <v>83</v>
      </c>
      <c r="C42" s="20"/>
      <c r="D42" s="2" t="s">
        <v>89</v>
      </c>
      <c r="E42" s="3"/>
    </row>
    <row r="43" spans="1:5">
      <c r="A43" s="8" t="s">
        <v>17</v>
      </c>
      <c r="B43" s="8" t="s">
        <v>84</v>
      </c>
      <c r="C43" s="20"/>
      <c r="D43" s="2" t="s">
        <v>89</v>
      </c>
      <c r="E43" s="3"/>
    </row>
    <row r="44" spans="1:5">
      <c r="A44" s="9"/>
      <c r="D44" s="2"/>
      <c r="E44" s="3"/>
    </row>
    <row r="45" spans="1:5">
      <c r="A45" s="10" t="s">
        <v>18</v>
      </c>
      <c r="B45" s="10" t="s">
        <v>24</v>
      </c>
      <c r="C45" s="11" t="s">
        <v>45</v>
      </c>
      <c r="D45" s="2" t="s">
        <v>89</v>
      </c>
      <c r="E45" s="3" t="s">
        <v>91</v>
      </c>
    </row>
    <row r="46" spans="1:5">
      <c r="A46" s="11" t="s">
        <v>88</v>
      </c>
      <c r="B46" s="10" t="s">
        <v>26</v>
      </c>
      <c r="C46" s="10" t="s">
        <v>46</v>
      </c>
      <c r="D46" s="2" t="s">
        <v>89</v>
      </c>
      <c r="E46" s="3"/>
    </row>
    <row r="47" spans="1:5">
      <c r="A47" s="10" t="s">
        <v>19</v>
      </c>
      <c r="B47" s="10" t="s">
        <v>27</v>
      </c>
      <c r="C47" s="10" t="s">
        <v>47</v>
      </c>
      <c r="D47" s="2" t="s">
        <v>89</v>
      </c>
      <c r="E47" s="3" t="s">
        <v>91</v>
      </c>
    </row>
    <row r="48" spans="1:5">
      <c r="A48" s="12" t="s">
        <v>19</v>
      </c>
      <c r="B48" s="12" t="s">
        <v>27</v>
      </c>
      <c r="C48" s="12" t="s">
        <v>48</v>
      </c>
      <c r="D48" s="2" t="s">
        <v>89</v>
      </c>
      <c r="E48" s="3" t="s">
        <v>91</v>
      </c>
    </row>
    <row r="49" spans="1:5">
      <c r="A49" s="11" t="s">
        <v>20</v>
      </c>
      <c r="B49" s="12" t="s">
        <v>28</v>
      </c>
      <c r="C49" s="12" t="s">
        <v>49</v>
      </c>
      <c r="D49" s="2" t="s">
        <v>89</v>
      </c>
      <c r="E49" s="3"/>
    </row>
    <row r="50" spans="1:5">
      <c r="A50" s="11" t="s">
        <v>20</v>
      </c>
      <c r="B50" s="10" t="s">
        <v>29</v>
      </c>
      <c r="C50" s="10" t="s">
        <v>50</v>
      </c>
      <c r="D50" s="2" t="s">
        <v>89</v>
      </c>
      <c r="E50" s="3"/>
    </row>
    <row r="51" spans="1:5">
      <c r="A51" s="13" t="s">
        <v>23</v>
      </c>
      <c r="B51" s="13"/>
      <c r="C51" s="13" t="s">
        <v>51</v>
      </c>
      <c r="D51" s="2" t="s">
        <v>89</v>
      </c>
      <c r="E51" s="3" t="s">
        <v>91</v>
      </c>
    </row>
    <row r="52" spans="1:5">
      <c r="A52" s="11" t="s">
        <v>21</v>
      </c>
      <c r="B52" s="10" t="s">
        <v>30</v>
      </c>
      <c r="C52" s="11" t="s">
        <v>52</v>
      </c>
      <c r="D52" s="2" t="s">
        <v>89</v>
      </c>
      <c r="E52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>
      <c r="A1" s="15" t="s">
        <v>115</v>
      </c>
    </row>
    <row r="2" spans="1:14" ht="30" customHeight="1">
      <c r="A2" s="5" t="s">
        <v>12</v>
      </c>
      <c r="B2" s="5" t="s">
        <v>0</v>
      </c>
      <c r="C2" s="5" t="s">
        <v>1</v>
      </c>
      <c r="D2" s="4" t="s">
        <v>3</v>
      </c>
      <c r="E2" s="4" t="s">
        <v>109</v>
      </c>
      <c r="F2" s="4" t="s">
        <v>2</v>
      </c>
      <c r="G2" s="4" t="s">
        <v>15</v>
      </c>
      <c r="H2" s="4" t="s">
        <v>109</v>
      </c>
      <c r="I2" s="4" t="s">
        <v>16</v>
      </c>
      <c r="J2" s="4" t="s">
        <v>8</v>
      </c>
      <c r="K2" s="4" t="s">
        <v>109</v>
      </c>
      <c r="L2" s="4" t="s">
        <v>9</v>
      </c>
      <c r="M2" s="4" t="s">
        <v>10</v>
      </c>
    </row>
    <row r="3" spans="1:14">
      <c r="A3" s="21" t="s">
        <v>85</v>
      </c>
      <c r="B3" s="21" t="s">
        <v>25</v>
      </c>
      <c r="C3" s="21" t="s">
        <v>53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>
      <c r="A4" s="21" t="s">
        <v>85</v>
      </c>
      <c r="B4" s="21" t="s">
        <v>25</v>
      </c>
      <c r="C4" s="21" t="s">
        <v>54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>
      <c r="A5" s="21" t="s">
        <v>85</v>
      </c>
      <c r="B5" s="21" t="s">
        <v>25</v>
      </c>
      <c r="C5" s="21" t="s">
        <v>55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>
      <c r="A6" s="21" t="s">
        <v>85</v>
      </c>
      <c r="B6" s="22" t="s">
        <v>31</v>
      </c>
      <c r="C6" s="22" t="s">
        <v>56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>
      <c r="A7" s="21" t="s">
        <v>85</v>
      </c>
      <c r="B7" s="22" t="s">
        <v>31</v>
      </c>
      <c r="C7" s="22" t="s">
        <v>57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>
      <c r="A8" s="21" t="s">
        <v>85</v>
      </c>
      <c r="B8" s="22" t="s">
        <v>32</v>
      </c>
      <c r="C8" s="22" t="s">
        <v>58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>
      <c r="A9" s="21" t="s">
        <v>85</v>
      </c>
      <c r="B9" s="22" t="s">
        <v>33</v>
      </c>
      <c r="C9" s="21" t="s">
        <v>59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>
      <c r="A10" s="21" t="s">
        <v>85</v>
      </c>
      <c r="B10" s="22" t="s">
        <v>34</v>
      </c>
      <c r="C10" s="21" t="s">
        <v>60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>
      <c r="A11" s="21" t="s">
        <v>85</v>
      </c>
      <c r="B11" s="21" t="s">
        <v>35</v>
      </c>
      <c r="C11" s="21" t="s">
        <v>61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104</v>
      </c>
    </row>
    <row r="12" spans="1:14">
      <c r="A12" s="21" t="s">
        <v>85</v>
      </c>
      <c r="B12" s="22" t="s">
        <v>33</v>
      </c>
      <c r="C12" s="21" t="s">
        <v>62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>
      <c r="A13" s="21" t="s">
        <v>17</v>
      </c>
      <c r="B13" s="22" t="s">
        <v>25</v>
      </c>
      <c r="C13" s="21" t="s">
        <v>44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>
      <c r="A15" s="9"/>
      <c r="B15" s="23"/>
      <c r="C15" s="23"/>
    </row>
    <row r="16" spans="1:14">
      <c r="A16" s="9" t="s">
        <v>110</v>
      </c>
      <c r="B16" s="23"/>
      <c r="C16" s="23"/>
    </row>
    <row r="17" spans="1:18" ht="30" customHeight="1">
      <c r="A17" s="5" t="s">
        <v>12</v>
      </c>
      <c r="B17" s="5" t="s">
        <v>0</v>
      </c>
      <c r="C17" s="5" t="s">
        <v>1</v>
      </c>
      <c r="D17" s="4" t="s">
        <v>3</v>
      </c>
      <c r="E17" s="4" t="s">
        <v>111</v>
      </c>
      <c r="F17" s="4" t="s">
        <v>109</v>
      </c>
      <c r="G17" s="4" t="s">
        <v>2</v>
      </c>
      <c r="H17" s="4" t="s">
        <v>15</v>
      </c>
      <c r="I17" s="4" t="s">
        <v>111</v>
      </c>
      <c r="J17" s="4" t="s">
        <v>109</v>
      </c>
      <c r="K17" s="4" t="s">
        <v>16</v>
      </c>
      <c r="L17" s="4" t="s">
        <v>8</v>
      </c>
      <c r="M17" s="4" t="s">
        <v>111</v>
      </c>
      <c r="N17" s="4" t="s">
        <v>109</v>
      </c>
      <c r="O17" s="4" t="s">
        <v>9</v>
      </c>
      <c r="P17" s="4" t="s">
        <v>10</v>
      </c>
    </row>
    <row r="18" spans="1:18">
      <c r="A18" s="21" t="s">
        <v>85</v>
      </c>
      <c r="B18" s="21" t="s">
        <v>25</v>
      </c>
      <c r="C18" s="21" t="s">
        <v>53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>
      <c r="A19" s="21" t="s">
        <v>85</v>
      </c>
      <c r="B19" s="21" t="s">
        <v>25</v>
      </c>
      <c r="C19" s="21" t="s">
        <v>54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>
      <c r="A20" s="21" t="s">
        <v>85</v>
      </c>
      <c r="B20" s="21" t="s">
        <v>25</v>
      </c>
      <c r="C20" s="21" t="s">
        <v>55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>
      <c r="A21" s="21" t="s">
        <v>85</v>
      </c>
      <c r="B21" s="22" t="s">
        <v>31</v>
      </c>
      <c r="C21" s="22" t="s">
        <v>56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>
      <c r="A22" s="21" t="s">
        <v>85</v>
      </c>
      <c r="B22" s="22" t="s">
        <v>31</v>
      </c>
      <c r="C22" s="22" t="s">
        <v>57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>
      <c r="A23" s="21" t="s">
        <v>85</v>
      </c>
      <c r="B23" s="22" t="s">
        <v>32</v>
      </c>
      <c r="C23" s="22" t="s">
        <v>58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>
      <c r="A24" s="21" t="s">
        <v>85</v>
      </c>
      <c r="B24" s="22" t="s">
        <v>33</v>
      </c>
      <c r="C24" s="21" t="s">
        <v>59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>
      <c r="A25" s="21" t="s">
        <v>85</v>
      </c>
      <c r="B25" s="22" t="s">
        <v>34</v>
      </c>
      <c r="C25" s="21" t="s">
        <v>60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>
      <c r="A26" s="21" t="s">
        <v>85</v>
      </c>
      <c r="B26" s="21" t="s">
        <v>35</v>
      </c>
      <c r="C26" s="21" t="s">
        <v>61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104</v>
      </c>
    </row>
    <row r="27" spans="1:18">
      <c r="A27" s="21" t="s">
        <v>85</v>
      </c>
      <c r="B27" s="22" t="s">
        <v>33</v>
      </c>
      <c r="C27" s="21" t="s">
        <v>62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>
      <c r="A28" s="21" t="s">
        <v>17</v>
      </c>
      <c r="B28" s="22" t="s">
        <v>25</v>
      </c>
      <c r="C28" s="21" t="s">
        <v>44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>
      <c r="A30" s="30" t="s">
        <v>108</v>
      </c>
      <c r="B30" s="30" t="s">
        <v>106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107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>
      <c r="A32" s="25"/>
      <c r="B32" s="25"/>
      <c r="C32" s="42"/>
      <c r="D32" s="42"/>
      <c r="F32" s="50" t="s">
        <v>113</v>
      </c>
      <c r="G32" s="50" t="s">
        <v>114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>
      <c r="A39" s="15" t="s">
        <v>112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>
      <c r="A40" s="5" t="s">
        <v>12</v>
      </c>
      <c r="B40" s="5" t="s">
        <v>0</v>
      </c>
      <c r="C40" s="5" t="s">
        <v>1</v>
      </c>
      <c r="D40" s="4" t="s">
        <v>3</v>
      </c>
      <c r="E40" s="4" t="s">
        <v>109</v>
      </c>
      <c r="F40" s="4" t="s">
        <v>2</v>
      </c>
      <c r="G40" s="4" t="s">
        <v>15</v>
      </c>
      <c r="H40" s="4" t="s">
        <v>109</v>
      </c>
      <c r="I40" s="4" t="s">
        <v>16</v>
      </c>
      <c r="J40" s="4" t="s">
        <v>8</v>
      </c>
      <c r="K40" s="4" t="s">
        <v>109</v>
      </c>
      <c r="L40" s="4" t="s">
        <v>9</v>
      </c>
      <c r="M40" s="4" t="s">
        <v>10</v>
      </c>
    </row>
    <row r="41" spans="1:18">
      <c r="A41" s="14" t="s">
        <v>85</v>
      </c>
      <c r="B41" s="24" t="s">
        <v>30</v>
      </c>
      <c r="C41" s="14" t="s">
        <v>63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>
      <c r="A42" s="14" t="s">
        <v>85</v>
      </c>
      <c r="B42" s="24" t="s">
        <v>30</v>
      </c>
      <c r="C42" s="14" t="s">
        <v>64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>
      <c r="A43" s="14" t="s">
        <v>85</v>
      </c>
      <c r="B43" s="24" t="s">
        <v>30</v>
      </c>
      <c r="C43" s="14" t="s">
        <v>65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>
      <c r="A44" s="14" t="s">
        <v>85</v>
      </c>
      <c r="B44" s="24" t="s">
        <v>36</v>
      </c>
      <c r="C44" s="24" t="s">
        <v>66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>
      <c r="A45" s="14" t="s">
        <v>86</v>
      </c>
      <c r="B45" s="24" t="s">
        <v>30</v>
      </c>
      <c r="C45" s="14" t="s">
        <v>68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>
      <c r="A46" s="14" t="s">
        <v>86</v>
      </c>
      <c r="B46" s="24" t="s">
        <v>30</v>
      </c>
      <c r="C46" s="14" t="s">
        <v>69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>
      <c r="A47" s="14" t="s">
        <v>87</v>
      </c>
      <c r="B47" s="24" t="s">
        <v>30</v>
      </c>
      <c r="C47" s="14" t="s">
        <v>70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>
      <c r="A48" s="14" t="s">
        <v>97</v>
      </c>
      <c r="B48" s="24" t="s">
        <v>30</v>
      </c>
      <c r="C48" s="14" t="s">
        <v>96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>
      <c r="A49" s="14" t="s">
        <v>98</v>
      </c>
      <c r="B49" s="24" t="s">
        <v>39</v>
      </c>
      <c r="C49" s="14" t="s">
        <v>95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>
      <c r="A50" s="14" t="s">
        <v>99</v>
      </c>
      <c r="B50" s="24"/>
      <c r="C50" s="14" t="s">
        <v>100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>
      <c r="A51" s="14" t="s">
        <v>99</v>
      </c>
      <c r="B51" s="24"/>
      <c r="C51" s="14" t="s">
        <v>101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>
      <c r="A52" s="14" t="s">
        <v>99</v>
      </c>
      <c r="B52" s="24"/>
      <c r="C52" s="14" t="s">
        <v>102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>
      <c r="A54" s="15" t="s">
        <v>86</v>
      </c>
      <c r="B54" s="18" t="s">
        <v>30</v>
      </c>
      <c r="C54" s="15" t="s">
        <v>67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>
      <c r="A55" s="15" t="s">
        <v>86</v>
      </c>
      <c r="B55" s="18" t="s">
        <v>37</v>
      </c>
      <c r="C55" s="16" t="s">
        <v>71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>
      <c r="A56" s="16" t="s">
        <v>22</v>
      </c>
      <c r="B56" s="18" t="s">
        <v>37</v>
      </c>
      <c r="C56" s="16" t="s">
        <v>72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>
      <c r="A57" s="15" t="s">
        <v>86</v>
      </c>
      <c r="B57" s="17" t="s">
        <v>27</v>
      </c>
      <c r="C57" s="17" t="s">
        <v>73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>
      <c r="A58" s="15" t="s">
        <v>86</v>
      </c>
      <c r="B58" s="18" t="s">
        <v>38</v>
      </c>
      <c r="C58" s="18" t="s">
        <v>74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>
      <c r="A59" s="15" t="s">
        <v>86</v>
      </c>
      <c r="B59" s="18" t="s">
        <v>38</v>
      </c>
      <c r="C59" s="18" t="s">
        <v>75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>
      <c r="A60" s="15" t="s">
        <v>86</v>
      </c>
      <c r="B60" s="18" t="s">
        <v>38</v>
      </c>
      <c r="C60" s="18" t="s">
        <v>76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>
      <c r="A61" s="15" t="s">
        <v>86</v>
      </c>
      <c r="B61" s="18" t="s">
        <v>38</v>
      </c>
      <c r="C61" s="18" t="s">
        <v>77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>
      <c r="A62" s="15" t="s">
        <v>86</v>
      </c>
      <c r="B62" s="18" t="s">
        <v>39</v>
      </c>
      <c r="C62" s="18" t="s">
        <v>79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>
      <c r="A63" s="18" t="s">
        <v>22</v>
      </c>
      <c r="B63" s="18" t="s">
        <v>39</v>
      </c>
      <c r="C63" s="18" t="s">
        <v>78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>
      <c r="A66" s="9" t="s">
        <v>110</v>
      </c>
      <c r="B66" s="23"/>
      <c r="C66" s="23"/>
    </row>
    <row r="67" spans="1:16" ht="30" customHeight="1">
      <c r="A67" s="5" t="s">
        <v>12</v>
      </c>
      <c r="B67" s="5" t="s">
        <v>0</v>
      </c>
      <c r="C67" s="5" t="s">
        <v>1</v>
      </c>
      <c r="D67" s="4" t="s">
        <v>3</v>
      </c>
      <c r="E67" s="4" t="s">
        <v>111</v>
      </c>
      <c r="F67" s="4" t="s">
        <v>109</v>
      </c>
      <c r="G67" s="4" t="s">
        <v>2</v>
      </c>
      <c r="H67" s="4" t="s">
        <v>15</v>
      </c>
      <c r="I67" s="4" t="s">
        <v>111</v>
      </c>
      <c r="J67" s="4" t="s">
        <v>109</v>
      </c>
      <c r="K67" s="4" t="s">
        <v>16</v>
      </c>
      <c r="L67" s="4" t="s">
        <v>8</v>
      </c>
      <c r="M67" s="4" t="s">
        <v>111</v>
      </c>
      <c r="N67" s="4" t="s">
        <v>109</v>
      </c>
      <c r="O67" s="4" t="s">
        <v>9</v>
      </c>
      <c r="P67" s="4" t="s">
        <v>10</v>
      </c>
    </row>
    <row r="68" spans="1:16">
      <c r="A68" s="14" t="s">
        <v>85</v>
      </c>
      <c r="B68" s="24" t="s">
        <v>30</v>
      </c>
      <c r="C68" s="14" t="s">
        <v>63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>
      <c r="A69" s="14" t="s">
        <v>85</v>
      </c>
      <c r="B69" s="24" t="s">
        <v>30</v>
      </c>
      <c r="C69" s="14" t="s">
        <v>64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>
      <c r="A70" s="14" t="s">
        <v>85</v>
      </c>
      <c r="B70" s="24" t="s">
        <v>30</v>
      </c>
      <c r="C70" s="14" t="s">
        <v>65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>
      <c r="A71" s="14" t="s">
        <v>85</v>
      </c>
      <c r="B71" s="24" t="s">
        <v>36</v>
      </c>
      <c r="C71" s="24" t="s">
        <v>66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>
      <c r="A72" s="14" t="s">
        <v>86</v>
      </c>
      <c r="B72" s="24" t="s">
        <v>30</v>
      </c>
      <c r="C72" s="14" t="s">
        <v>68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>
      <c r="A73" s="14" t="s">
        <v>86</v>
      </c>
      <c r="B73" s="24" t="s">
        <v>30</v>
      </c>
      <c r="C73" s="14" t="s">
        <v>69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>
      <c r="A74" s="14" t="s">
        <v>87</v>
      </c>
      <c r="B74" s="24" t="s">
        <v>30</v>
      </c>
      <c r="C74" s="14" t="s">
        <v>70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>
      <c r="A75" s="14" t="s">
        <v>97</v>
      </c>
      <c r="B75" s="24" t="s">
        <v>30</v>
      </c>
      <c r="C75" s="14" t="s">
        <v>96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>
      <c r="A76" s="14" t="s">
        <v>98</v>
      </c>
      <c r="B76" s="24" t="s">
        <v>39</v>
      </c>
      <c r="C76" s="14" t="s">
        <v>95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>
      <c r="A77" s="14" t="s">
        <v>99</v>
      </c>
      <c r="B77" s="24"/>
      <c r="C77" s="14" t="s">
        <v>100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>
      <c r="A78" s="14" t="s">
        <v>99</v>
      </c>
      <c r="B78" s="24"/>
      <c r="C78" s="14" t="s">
        <v>101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>
      <c r="A79" s="14" t="s">
        <v>99</v>
      </c>
      <c r="B79" s="24"/>
      <c r="C79" s="14" t="s">
        <v>102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>
      <c r="A81" s="15" t="s">
        <v>86</v>
      </c>
      <c r="B81" s="18" t="s">
        <v>30</v>
      </c>
      <c r="C81" s="15" t="s">
        <v>67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>
      <c r="A82" s="15" t="s">
        <v>86</v>
      </c>
      <c r="B82" s="18" t="s">
        <v>37</v>
      </c>
      <c r="C82" s="16" t="s">
        <v>71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>
      <c r="A83" s="16" t="s">
        <v>22</v>
      </c>
      <c r="B83" s="18" t="s">
        <v>37</v>
      </c>
      <c r="C83" s="16" t="s">
        <v>72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>
      <c r="A84" s="15" t="s">
        <v>86</v>
      </c>
      <c r="B84" s="17" t="s">
        <v>27</v>
      </c>
      <c r="C84" s="17" t="s">
        <v>73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>
      <c r="A85" s="15" t="s">
        <v>86</v>
      </c>
      <c r="B85" s="18" t="s">
        <v>38</v>
      </c>
      <c r="C85" s="18" t="s">
        <v>74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>
      <c r="A86" s="15" t="s">
        <v>86</v>
      </c>
      <c r="B86" s="18" t="s">
        <v>38</v>
      </c>
      <c r="C86" s="18" t="s">
        <v>75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>
      <c r="A87" s="15" t="s">
        <v>86</v>
      </c>
      <c r="B87" s="18" t="s">
        <v>38</v>
      </c>
      <c r="C87" s="18" t="s">
        <v>76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>
      <c r="A88" s="15" t="s">
        <v>86</v>
      </c>
      <c r="B88" s="18" t="s">
        <v>38</v>
      </c>
      <c r="C88" s="18" t="s">
        <v>77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>
      <c r="A89" s="15" t="s">
        <v>86</v>
      </c>
      <c r="B89" s="18" t="s">
        <v>39</v>
      </c>
      <c r="C89" s="18" t="s">
        <v>79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>
      <c r="A90" s="18" t="s">
        <v>22</v>
      </c>
      <c r="B90" s="18" t="s">
        <v>39</v>
      </c>
      <c r="C90" s="18" t="s">
        <v>78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>
      <c r="A92" s="30" t="s">
        <v>105</v>
      </c>
      <c r="B92" s="30" t="s">
        <v>106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107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>
      <c r="A94" s="25"/>
      <c r="B94" s="25"/>
      <c r="C94" s="42"/>
      <c r="D94" s="42"/>
      <c r="F94" s="50" t="s">
        <v>113</v>
      </c>
      <c r="G94" s="50" t="s">
        <v>114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>
      <c r="A104" t="s">
        <v>93</v>
      </c>
    </row>
    <row r="105" spans="1:18">
      <c r="A105" s="8" t="s">
        <v>17</v>
      </c>
      <c r="B105" s="19" t="s">
        <v>24</v>
      </c>
      <c r="C105" s="8" t="s">
        <v>41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>
      <c r="A106" s="8" t="s">
        <v>17</v>
      </c>
      <c r="B106" s="19" t="s">
        <v>24</v>
      </c>
      <c r="C106" s="8" t="s">
        <v>42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>
      <c r="A107" s="8" t="s">
        <v>17</v>
      </c>
      <c r="B107" s="19" t="s">
        <v>24</v>
      </c>
      <c r="C107" s="8" t="s">
        <v>43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>
      <c r="A108" s="8" t="s">
        <v>17</v>
      </c>
      <c r="B108" s="20" t="s">
        <v>25</v>
      </c>
      <c r="C108" s="20" t="s">
        <v>44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>
      <c r="A109" s="8" t="s">
        <v>17</v>
      </c>
      <c r="B109" s="8" t="s">
        <v>82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>
      <c r="A110" s="8" t="s">
        <v>17</v>
      </c>
      <c r="B110" s="8" t="s">
        <v>83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>
      <c r="A111" s="8" t="s">
        <v>17</v>
      </c>
      <c r="B111" s="8" t="s">
        <v>84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>
      <c r="A113" s="10" t="s">
        <v>18</v>
      </c>
      <c r="B113" s="10" t="s">
        <v>24</v>
      </c>
      <c r="C113" s="11" t="s">
        <v>45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>
      <c r="A114" s="11" t="s">
        <v>88</v>
      </c>
      <c r="B114" s="10" t="s">
        <v>26</v>
      </c>
      <c r="C114" s="10" t="s">
        <v>46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>
      <c r="A115" s="10" t="s">
        <v>19</v>
      </c>
      <c r="B115" s="10" t="s">
        <v>27</v>
      </c>
      <c r="C115" s="10" t="s">
        <v>47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92</v>
      </c>
    </row>
    <row r="116" spans="1:15">
      <c r="A116" s="12" t="s">
        <v>19</v>
      </c>
      <c r="B116" s="12" t="s">
        <v>27</v>
      </c>
      <c r="C116" s="12" t="s">
        <v>48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>
      <c r="A117" s="11" t="s">
        <v>20</v>
      </c>
      <c r="B117" s="12" t="s">
        <v>28</v>
      </c>
      <c r="C117" s="12" t="s">
        <v>49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>
      <c r="A118" s="11" t="s">
        <v>20</v>
      </c>
      <c r="B118" s="10" t="s">
        <v>29</v>
      </c>
      <c r="C118" s="10" t="s">
        <v>50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>
      <c r="A119" s="13" t="s">
        <v>23</v>
      </c>
      <c r="B119" s="13"/>
      <c r="C119" s="13" t="s">
        <v>51</v>
      </c>
      <c r="D119" s="2"/>
      <c r="E119" s="2"/>
      <c r="F119" s="2"/>
      <c r="G119" s="7" t="s">
        <v>23</v>
      </c>
      <c r="H119" s="2"/>
      <c r="I119" s="2"/>
      <c r="J119" s="7"/>
      <c r="K119" s="2"/>
      <c r="L119" s="2"/>
      <c r="M119" s="7"/>
      <c r="N119" s="2"/>
    </row>
    <row r="120" spans="1:15">
      <c r="A120" s="11" t="s">
        <v>21</v>
      </c>
      <c r="B120" s="10" t="s">
        <v>30</v>
      </c>
      <c r="C120" s="11" t="s">
        <v>52</v>
      </c>
      <c r="D120" s="2"/>
      <c r="E120" s="2"/>
      <c r="F120" s="2"/>
      <c r="G120" s="7" t="s">
        <v>23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ColWidth="11.42578125" defaultRowHeight="15"/>
  <sheetData>
    <row r="1" spans="1:6" ht="15.75" thickBot="1">
      <c r="A1" s="172"/>
      <c r="B1" s="173"/>
      <c r="C1" s="174"/>
      <c r="D1" s="175"/>
      <c r="E1" s="176"/>
      <c r="F1" s="176"/>
    </row>
    <row r="2" spans="1:6" ht="15.75" thickBot="1">
      <c r="A2" s="177"/>
      <c r="B2" s="178"/>
      <c r="C2" s="179"/>
      <c r="D2" s="179"/>
      <c r="E2" s="178"/>
      <c r="F2" s="178"/>
    </row>
    <row r="3" spans="1:6" ht="15.75" thickBot="1">
      <c r="A3" s="180"/>
      <c r="B3" s="181"/>
      <c r="C3" s="181"/>
      <c r="D3" s="183"/>
      <c r="E3" s="183"/>
      <c r="F3" s="183"/>
    </row>
    <row r="4" spans="1:6" ht="15.75" thickBot="1">
      <c r="A4" s="180"/>
      <c r="B4" s="181"/>
      <c r="C4" s="181"/>
      <c r="D4" s="183"/>
      <c r="E4" s="183"/>
      <c r="F4" s="183"/>
    </row>
    <row r="5" spans="1:6" ht="15.75" thickBot="1">
      <c r="A5" s="180"/>
      <c r="B5" s="181"/>
      <c r="C5" s="181"/>
      <c r="D5" s="183"/>
      <c r="E5" s="183"/>
      <c r="F5" s="183"/>
    </row>
    <row r="6" spans="1:6" ht="15.75" thickBot="1">
      <c r="A6" s="180"/>
      <c r="B6" s="181"/>
      <c r="C6" s="181"/>
      <c r="D6" s="183"/>
      <c r="E6" s="183"/>
      <c r="F6" s="183"/>
    </row>
    <row r="7" spans="1:6" ht="15.75" thickBot="1">
      <c r="A7" s="180"/>
      <c r="B7" s="181"/>
      <c r="C7" s="181"/>
      <c r="D7" s="183"/>
      <c r="E7" s="183"/>
      <c r="F7" s="183"/>
    </row>
    <row r="8" spans="1:6" ht="15.75" thickBot="1">
      <c r="A8" s="180"/>
      <c r="B8" s="184"/>
      <c r="C8" s="184"/>
      <c r="D8" s="185"/>
      <c r="E8" s="186"/>
      <c r="F8" s="187"/>
    </row>
    <row r="9" spans="1:6">
      <c r="A9" s="188"/>
    </row>
    <row r="10" spans="1:6">
      <c r="D10" s="182"/>
      <c r="E10" s="182"/>
      <c r="F10" s="182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Càlcul pressupost </vt:lpstr>
      <vt:lpstr>Perfils</vt:lpstr>
      <vt:lpstr>Taules IJ</vt:lpstr>
      <vt:lpstr>Costos Indirectes</vt:lpstr>
      <vt:lpstr>Volumetries</vt:lpstr>
      <vt:lpstr>Taula LOT-SERV-APP</vt:lpstr>
      <vt:lpstr>Taula Estimació de dades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2020-05-04T15:17:28Z</dcterms:modified>
</cp:coreProperties>
</file>