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2045" windowHeight="5235" activeTab="5"/>
  </bookViews>
  <sheets>
    <sheet name="Càlcul pressupost " sheetId="6" r:id="rId1"/>
    <sheet name="cost perfil" sheetId="8" r:id="rId2"/>
    <sheet name="Taules IJ" sheetId="12" r:id="rId3"/>
    <sheet name="Costos Indirectes" sheetId="13" r:id="rId4"/>
    <sheet name="Calendari " sheetId="14" r:id="rId5"/>
    <sheet name="recurrent identifcat" sheetId="15" r:id="rId6"/>
  </sheets>
  <externalReferences>
    <externalReference r:id="rId7"/>
    <externalReference r:id="rId8"/>
  </externalReferences>
  <definedNames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</workbook>
</file>

<file path=xl/calcChain.xml><?xml version="1.0" encoding="utf-8"?>
<calcChain xmlns="http://schemas.openxmlformats.org/spreadsheetml/2006/main">
  <c r="F15" i="6" l="1"/>
  <c r="D16" i="6" l="1"/>
  <c r="C2" i="15" l="1"/>
  <c r="B16" i="6"/>
  <c r="B9" i="15" l="1"/>
  <c r="C3" i="15"/>
  <c r="C4" i="15"/>
  <c r="C5" i="15"/>
  <c r="C6" i="15"/>
  <c r="C9" i="15" s="1"/>
  <c r="C14" i="6" s="1"/>
  <c r="C7" i="15"/>
  <c r="C8" i="15"/>
  <c r="B28" i="6"/>
  <c r="B29" i="6"/>
  <c r="B14" i="6" l="1"/>
  <c r="B27" i="6" s="1"/>
  <c r="B30" i="6" s="1"/>
  <c r="C15" i="6"/>
  <c r="D15" i="6"/>
  <c r="E15" i="6"/>
  <c r="G15" i="6"/>
  <c r="B15" i="6"/>
  <c r="B9" i="8" l="1"/>
  <c r="C9" i="8"/>
  <c r="I7" i="8"/>
  <c r="D2" i="8"/>
  <c r="H14" i="6" l="1"/>
  <c r="K14" i="6" s="1"/>
  <c r="K15" i="6" s="1"/>
  <c r="D34" i="12" l="1"/>
  <c r="G3" i="8" l="1"/>
  <c r="G4" i="8"/>
  <c r="G5" i="8"/>
  <c r="G6" i="8"/>
  <c r="G2" i="8"/>
  <c r="D3" i="8"/>
  <c r="D4" i="8"/>
  <c r="D5" i="8"/>
  <c r="D6" i="8"/>
  <c r="A6" i="12" l="1"/>
  <c r="E23" i="12"/>
  <c r="C23" i="12"/>
  <c r="F8" i="8" l="1"/>
  <c r="G7" i="8"/>
  <c r="E28" i="6" l="1"/>
  <c r="F28" i="6" s="1"/>
  <c r="C23" i="6"/>
  <c r="D23" i="6" s="1"/>
  <c r="B22" i="6" l="1"/>
  <c r="D9" i="8"/>
  <c r="H5" i="13"/>
  <c r="D10" i="13" s="1"/>
  <c r="C22" i="6" l="1"/>
  <c r="D22" i="6" s="1"/>
  <c r="C16" i="6"/>
  <c r="C29" i="6" s="1"/>
  <c r="E16" i="6"/>
  <c r="E29" i="6" s="1"/>
  <c r="F16" i="6"/>
  <c r="G16" i="6"/>
  <c r="H15" i="6"/>
  <c r="M31" i="6"/>
  <c r="H16" i="6" l="1"/>
  <c r="C27" i="6"/>
  <c r="F27" i="6" s="1"/>
  <c r="D27" i="6"/>
  <c r="E27" i="6"/>
  <c r="E30" i="6" s="1"/>
  <c r="M26" i="6"/>
  <c r="L31" i="6" l="1"/>
  <c r="N31" i="6" s="1"/>
  <c r="G17" i="6"/>
  <c r="L30" i="6" s="1"/>
  <c r="M28" i="6"/>
  <c r="M29" i="6"/>
  <c r="M30" i="6"/>
  <c r="M27" i="6"/>
  <c r="M32" i="6" l="1"/>
  <c r="E17" i="6"/>
  <c r="K29" i="6" s="1"/>
  <c r="H6" i="6" l="1"/>
  <c r="B17" i="6"/>
  <c r="K26" i="6" s="1"/>
  <c r="D28" i="6"/>
  <c r="D17" i="6"/>
  <c r="K28" i="6" s="1"/>
  <c r="C28" i="6"/>
  <c r="C30" i="6" s="1"/>
  <c r="C17" i="6"/>
  <c r="K27" i="6" s="1"/>
  <c r="C33" i="12"/>
  <c r="G33" i="12" s="1"/>
  <c r="F17" i="6"/>
  <c r="L29" i="6" s="1"/>
  <c r="D29" i="6"/>
  <c r="F29" i="6" s="1"/>
  <c r="F30" i="6" s="1"/>
  <c r="D30" i="6" l="1"/>
  <c r="N27" i="6"/>
  <c r="H7" i="6"/>
  <c r="K6" i="12"/>
  <c r="B16" i="12" s="1"/>
  <c r="B32" i="12" s="1"/>
  <c r="F6" i="6"/>
  <c r="E6" i="6"/>
  <c r="B6" i="12" s="1"/>
  <c r="G6" i="6"/>
  <c r="H6" i="12" s="1"/>
  <c r="B15" i="12" s="1"/>
  <c r="H17" i="6"/>
  <c r="N30" i="6"/>
  <c r="N29" i="6" l="1"/>
  <c r="C32" i="12"/>
  <c r="C34" i="12" s="1"/>
  <c r="G7" i="6"/>
  <c r="F7" i="6"/>
  <c r="E6" i="12"/>
  <c r="E7" i="6"/>
  <c r="I6" i="6"/>
  <c r="I7" i="6" s="1"/>
  <c r="L32" i="6"/>
  <c r="N28" i="6"/>
  <c r="G32" i="12" l="1"/>
  <c r="N6" i="12"/>
  <c r="N7" i="12" s="1"/>
  <c r="I6" i="12"/>
  <c r="H7" i="12"/>
  <c r="F6" i="12"/>
  <c r="G6" i="12" s="1"/>
  <c r="G7" i="12" s="1"/>
  <c r="B14" i="12"/>
  <c r="B30" i="12" s="1"/>
  <c r="E7" i="12"/>
  <c r="B7" i="12"/>
  <c r="B13" i="12" s="1"/>
  <c r="C6" i="12"/>
  <c r="L6" i="12"/>
  <c r="K7" i="12"/>
  <c r="K32" i="6"/>
  <c r="N32" i="6" s="1"/>
  <c r="N26" i="6"/>
  <c r="J6" i="12" l="1"/>
  <c r="J7" i="12" s="1"/>
  <c r="C15" i="12"/>
  <c r="D15" i="12" s="1"/>
  <c r="B17" i="12"/>
  <c r="O6" i="12"/>
  <c r="O7" i="12" s="1"/>
  <c r="B31" i="12"/>
  <c r="G31" i="12" s="1"/>
  <c r="B29" i="12"/>
  <c r="F7" i="12"/>
  <c r="C14" i="12"/>
  <c r="D14" i="12" s="1"/>
  <c r="I7" i="12"/>
  <c r="L7" i="12"/>
  <c r="C16" i="12"/>
  <c r="D16" i="12" s="1"/>
  <c r="G30" i="12"/>
  <c r="D6" i="12"/>
  <c r="C7" i="12"/>
  <c r="C13" i="12" s="1"/>
  <c r="M6" i="12"/>
  <c r="M7" i="12" s="1"/>
  <c r="M33" i="6"/>
  <c r="B34" i="12" l="1"/>
  <c r="F34" i="12" s="1"/>
  <c r="C17" i="12"/>
  <c r="P6" i="12"/>
  <c r="P7" i="12" s="1"/>
  <c r="D13" i="12"/>
  <c r="D17" i="12" s="1"/>
  <c r="C5" i="13"/>
  <c r="D5" i="13" s="1"/>
  <c r="G29" i="12"/>
  <c r="D7" i="12"/>
  <c r="B22" i="12" l="1"/>
  <c r="G34" i="12"/>
  <c r="E5" i="13"/>
  <c r="D15" i="13"/>
  <c r="F5" i="13" l="1"/>
  <c r="I5" i="13" s="1"/>
  <c r="F22" i="12"/>
  <c r="D22" i="12"/>
  <c r="D23" i="12" s="1"/>
  <c r="D24" i="12" s="1"/>
  <c r="B23" i="12"/>
  <c r="F23" i="12" l="1"/>
  <c r="F24" i="12" s="1"/>
  <c r="L5" i="13"/>
  <c r="D11" i="13" s="1"/>
  <c r="J5" i="13"/>
  <c r="D9" i="13" s="1"/>
  <c r="D14" i="13"/>
  <c r="G5" i="13"/>
  <c r="D16" i="13" s="1"/>
  <c r="E32" i="12" l="1"/>
  <c r="E33" i="12"/>
  <c r="E30" i="12"/>
  <c r="E29" i="12"/>
  <c r="E31" i="12"/>
  <c r="K5" i="13"/>
  <c r="D8" i="13" s="1"/>
  <c r="D18" i="13"/>
  <c r="K18" i="13" s="1"/>
  <c r="L18" i="13" s="1"/>
  <c r="E34" i="12" l="1"/>
  <c r="F31" i="12"/>
  <c r="F30" i="12"/>
  <c r="F29" i="12"/>
  <c r="F32" i="12"/>
  <c r="F33" i="12"/>
</calcChain>
</file>

<file path=xl/comments1.xml><?xml version="1.0" encoding="utf-8"?>
<comments xmlns="http://schemas.openxmlformats.org/spreadsheetml/2006/main">
  <authors>
    <author>Ajuntament de Barcelona</author>
  </authors>
  <commentList>
    <comment ref="I15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Al plec no diem expliícitament (o jo no ho he trobat) que s'esperi un augment dels alumnes per l'any 2023 i pels anys de la pròoroga. Crec que ho hauríem de dir, ja que segons el que diem sembla que sigui lineal (1000 de mitjana sempre) i aquí partim que el mínim són 1000 i que poden anar augmentant). </t>
        </r>
      </text>
    </comment>
  </commentList>
</comments>
</file>

<file path=xl/sharedStrings.xml><?xml version="1.0" encoding="utf-8"?>
<sst xmlns="http://schemas.openxmlformats.org/spreadsheetml/2006/main" count="159" uniqueCount="128">
  <si>
    <t>total</t>
  </si>
  <si>
    <t>Total</t>
  </si>
  <si>
    <t>bossa hores</t>
  </si>
  <si>
    <t>amb iva</t>
  </si>
  <si>
    <t xml:space="preserve">sense iva </t>
  </si>
  <si>
    <t>iva</t>
  </si>
  <si>
    <t>Imports amb IVA</t>
  </si>
  <si>
    <t>Any 2020</t>
  </si>
  <si>
    <t>Any 2021</t>
  </si>
  <si>
    <t>Any 2022</t>
  </si>
  <si>
    <t>Any 2023</t>
  </si>
  <si>
    <t>Capítol II</t>
  </si>
  <si>
    <t>Any</t>
  </si>
  <si>
    <t>VE prestació</t>
  </si>
  <si>
    <t>SUMA</t>
  </si>
  <si>
    <t>TOTAL</t>
  </si>
  <si>
    <t>VE eventuals pròrrogues (2)</t>
  </si>
  <si>
    <t>VE modificacions amb increment del cost econòmic (1)</t>
  </si>
  <si>
    <t>cost hora</t>
  </si>
  <si>
    <t>Cost usuari</t>
  </si>
  <si>
    <t>2020 (8)</t>
  </si>
  <si>
    <t>2021 (12)</t>
  </si>
  <si>
    <t>2022 (12)</t>
  </si>
  <si>
    <t>2023 (4)</t>
  </si>
  <si>
    <t>2023 (8)</t>
  </si>
  <si>
    <t>2024 (4)</t>
  </si>
  <si>
    <t>Mesos de contracte</t>
  </si>
  <si>
    <t>36+12</t>
  </si>
  <si>
    <t>Factures semestrals previstes</t>
  </si>
  <si>
    <t>6+2</t>
  </si>
  <si>
    <t>Cálculo promedio de Manteniment: import €/hora amb IVA</t>
  </si>
  <si>
    <t>Promedio de Manteniment: import €/hora amb IVA</t>
  </si>
  <si>
    <t>Preu/hora IVA exclòs</t>
  </si>
  <si>
    <t xml:space="preserve">Analista PHP  </t>
  </si>
  <si>
    <t>x</t>
  </si>
  <si>
    <t xml:space="preserve">Analista programador PHP </t>
  </si>
  <si>
    <t xml:space="preserve">Arquitecte PHP  </t>
  </si>
  <si>
    <t>cap de projecte</t>
  </si>
  <si>
    <t>Consultor especialista</t>
  </si>
  <si>
    <t xml:space="preserve">Programador PHP  </t>
  </si>
  <si>
    <t>cost mig</t>
  </si>
  <si>
    <t xml:space="preserve">1.000 fins 2022 a 2023 1.100  i 2024 1.150usuaris </t>
  </si>
  <si>
    <t>Recepció servei, migració i recurrent identificat</t>
  </si>
  <si>
    <t>Data inici contracte</t>
  </si>
  <si>
    <t>Data inici servei</t>
  </si>
  <si>
    <t>Data fi del contracte</t>
  </si>
  <si>
    <t>Servei</t>
  </si>
  <si>
    <t>Import 2020</t>
  </si>
  <si>
    <t>Import 2021</t>
  </si>
  <si>
    <t>Import Total</t>
  </si>
  <si>
    <t>Import total licitació</t>
  </si>
  <si>
    <t>Distribució de pressupost per any i per servei</t>
  </si>
  <si>
    <t>Serveis</t>
  </si>
  <si>
    <t>Import net</t>
  </si>
  <si>
    <t>IVA 21%</t>
  </si>
  <si>
    <t>Import total</t>
  </si>
  <si>
    <t>Total import net</t>
  </si>
  <si>
    <t>Total IVA 21%</t>
  </si>
  <si>
    <t>Total import contracte</t>
  </si>
  <si>
    <t>Distribució de pressupost per any</t>
  </si>
  <si>
    <t>Pressupost net</t>
  </si>
  <si>
    <t>IVA</t>
  </si>
  <si>
    <t>Modificacions de contracte: ampliació / disminució</t>
  </si>
  <si>
    <t>Causes previstes de modificació</t>
  </si>
  <si>
    <t>Import contracte (IVA inclòs)</t>
  </si>
  <si>
    <t>% Ampliació sobre import del contracte</t>
  </si>
  <si>
    <t>Import màxim ampliació (amb IVA)</t>
  </si>
  <si>
    <t>% Disminució sobre import del contracte</t>
  </si>
  <si>
    <t>Import màxim disminució (amb IVA)</t>
  </si>
  <si>
    <t> TOTAL</t>
  </si>
  <si>
    <t>IVA EXCLÒS</t>
  </si>
  <si>
    <t>VEC</t>
  </si>
  <si>
    <t>VE eventuals pròrrogues</t>
  </si>
  <si>
    <t>VE modificacions contracte amb increment de cost previstes</t>
  </si>
  <si>
    <t>VE modificacions contracte amb disminució de cost previstes</t>
  </si>
  <si>
    <t> 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</si>
  <si>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</si>
  <si>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</si>
  <si>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</si>
  <si>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</si>
  <si>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</si>
  <si>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</si>
  <si>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</si>
  <si>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</si>
  <si>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</si>
  <si>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</si>
  <si>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</si>
  <si>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</si>
  <si>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</si>
  <si>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</si>
  <si>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</si>
  <si>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</t>
  </si>
  <si>
    <t>Benefici industrial</t>
  </si>
  <si>
    <t>TOTAL (Suma costos indirectes)</t>
  </si>
  <si>
    <t>Solvència económica</t>
  </si>
  <si>
    <t>Solvència tècnica</t>
  </si>
  <si>
    <t>TOTAL DE COSTOS (directes + indirectes):</t>
  </si>
  <si>
    <t>SaaS Moodle</t>
  </si>
  <si>
    <t>Contracte inicial</t>
  </si>
  <si>
    <t>Pròrroga</t>
  </si>
  <si>
    <t>Serveis Saas Moodle</t>
  </si>
  <si>
    <t>Import 2022</t>
  </si>
  <si>
    <t>Import 2023</t>
  </si>
  <si>
    <t>Ampliació nombre usuaris</t>
  </si>
  <si>
    <t>Cost usuaris</t>
  </si>
  <si>
    <t xml:space="preserve">Operació del servei (nombre usuaris).  </t>
  </si>
  <si>
    <t>Bossa hores suport per manteniment recurrent</t>
  </si>
  <si>
    <t>Desplegament del recurrent identificats</t>
  </si>
  <si>
    <t>Servei de suport</t>
  </si>
  <si>
    <t>…..</t>
  </si>
  <si>
    <t>posada en marxa</t>
  </si>
  <si>
    <t>suport i garantia</t>
  </si>
  <si>
    <t>Recepció</t>
  </si>
  <si>
    <t xml:space="preserve">Migració de CPD </t>
  </si>
  <si>
    <t>usuaris previstos</t>
  </si>
  <si>
    <t>Recurrent identificat</t>
  </si>
  <si>
    <t>Hores</t>
  </si>
  <si>
    <t>Preu amb IVA inclòs</t>
  </si>
  <si>
    <t xml:space="preserve">Continguts formatius </t>
  </si>
  <si>
    <t>Creació i edició de continguts formatius</t>
  </si>
  <si>
    <t>Migració de continguts editables</t>
  </si>
  <si>
    <t>Activitat formativa i certificacions</t>
  </si>
  <si>
    <t>Notificacions</t>
  </si>
  <si>
    <t xml:space="preserve">Integracions SAP </t>
  </si>
  <si>
    <t>Informes</t>
  </si>
  <si>
    <t xml:space="preserve">          </t>
  </si>
  <si>
    <t>Dedicació</t>
  </si>
  <si>
    <t>hores semestrals previstes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</si>
</sst>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#,##0.00\ &quot;€&quot;"/>
    <numFmt numFmtId="166" formatCode="0.0000%"/>
    <numFmt numFmtId="167" formatCode="_-* #,##0.00\ [$€-403]_-;\-* #,##0.00\ [$€-403]_-;_-* &quot;-&quot;??\ [$€-403]_-;_-@_-"/>
    <numFmt numFmtId="168" formatCode="#,##0.00\ [$€-1]"/>
    <numFmt numFmtId="169" formatCode="#,##0.00&quot;€&quot;"/>
    <numFmt numFmtId="170" formatCode="_-* #,##0.00&quot; €&quot;_-;\-* #,##0.00&quot; €&quot;_-;_-* \-??&quot; €&quot;_-;_-@_-"/>
    <numFmt numFmtId="171" formatCode="0.000"/>
    <numFmt numFmtId="172" formatCode="0.0"/>
  </numFmts>
  <fonts count="4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Arial"/>
      <family val="2"/>
    </font>
    <font>
      <b/>
      <sz val="10"/>
      <color rgb="FF000000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1"/>
      <color rgb="FF000000"/>
      <name val="&quot;Calibri&quot;"/>
    </font>
    <font>
      <sz val="11"/>
      <name val="&quot;Calibri&quot;"/>
    </font>
    <font>
      <b/>
      <sz val="11"/>
      <name val="&quot;Calibri&quot;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D9D9D9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E6F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9" fontId="1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36" fillId="0" borderId="0" applyBorder="0" applyProtection="0"/>
    <xf numFmtId="0" fontId="36" fillId="0" borderId="0"/>
    <xf numFmtId="0" fontId="5" fillId="0" borderId="0"/>
    <xf numFmtId="0" fontId="10" fillId="0" borderId="0"/>
    <xf numFmtId="0" fontId="10" fillId="0" borderId="0"/>
  </cellStyleXfs>
  <cellXfs count="177">
    <xf numFmtId="0" fontId="0" fillId="0" borderId="0" xfId="0"/>
    <xf numFmtId="0" fontId="1" fillId="3" borderId="3" xfId="0" applyFont="1" applyFill="1" applyBorder="1" applyAlignment="1">
      <alignment horizontal="center"/>
    </xf>
    <xf numFmtId="164" fontId="0" fillId="0" borderId="0" xfId="0" applyNumberFormat="1"/>
    <xf numFmtId="164" fontId="0" fillId="0" borderId="3" xfId="0" applyNumberFormat="1" applyBorder="1"/>
    <xf numFmtId="164" fontId="1" fillId="4" borderId="3" xfId="0" applyNumberFormat="1" applyFont="1" applyFill="1" applyBorder="1"/>
    <xf numFmtId="0" fontId="0" fillId="0" borderId="3" xfId="0" applyBorder="1"/>
    <xf numFmtId="164" fontId="1" fillId="3" borderId="3" xfId="0" applyNumberFormat="1" applyFont="1" applyFill="1" applyBorder="1" applyAlignment="1">
      <alignment horizontal="center"/>
    </xf>
    <xf numFmtId="0" fontId="3" fillId="5" borderId="8" xfId="0" applyFont="1" applyFill="1" applyBorder="1" applyAlignment="1">
      <alignment horizontal="justify" vertical="center" wrapText="1"/>
    </xf>
    <xf numFmtId="8" fontId="4" fillId="0" borderId="9" xfId="0" applyNumberFormat="1" applyFont="1" applyBorder="1" applyAlignment="1">
      <alignment horizontal="right" vertical="center" wrapText="1"/>
    </xf>
    <xf numFmtId="8" fontId="3" fillId="5" borderId="9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justify" vertical="center" wrapText="1"/>
    </xf>
    <xf numFmtId="8" fontId="3" fillId="4" borderId="9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8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8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 wrapText="1"/>
    </xf>
    <xf numFmtId="8" fontId="8" fillId="0" borderId="2" xfId="0" applyNumberFormat="1" applyFont="1" applyBorder="1" applyAlignment="1">
      <alignment horizontal="right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vertical="center"/>
    </xf>
    <xf numFmtId="8" fontId="8" fillId="4" borderId="2" xfId="0" applyNumberFormat="1" applyFont="1" applyFill="1" applyBorder="1" applyAlignment="1">
      <alignment horizontal="right" vertical="center"/>
    </xf>
    <xf numFmtId="10" fontId="0" fillId="0" borderId="0" xfId="0" applyNumberFormat="1"/>
    <xf numFmtId="0" fontId="1" fillId="0" borderId="0" xfId="0" applyFont="1"/>
    <xf numFmtId="164" fontId="0" fillId="0" borderId="5" xfId="0" applyNumberFormat="1" applyBorder="1"/>
    <xf numFmtId="0" fontId="0" fillId="3" borderId="3" xfId="0" applyFill="1" applyBorder="1"/>
    <xf numFmtId="0" fontId="0" fillId="0" borderId="3" xfId="0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0" fontId="9" fillId="7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2" fontId="1" fillId="0" borderId="3" xfId="0" applyNumberFormat="1" applyFont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9" fontId="0" fillId="0" borderId="3" xfId="0" applyNumberFormat="1" applyBorder="1"/>
    <xf numFmtId="2" fontId="1" fillId="8" borderId="3" xfId="0" applyNumberFormat="1" applyFont="1" applyFill="1" applyBorder="1" applyAlignment="1">
      <alignment horizontal="center"/>
    </xf>
    <xf numFmtId="0" fontId="12" fillId="9" borderId="0" xfId="0" applyNumberFormat="1" applyFont="1" applyFill="1" applyBorder="1" applyAlignment="1" applyProtection="1">
      <alignment horizontal="left" vertical="center"/>
      <protection hidden="1"/>
    </xf>
    <xf numFmtId="0" fontId="10" fillId="9" borderId="0" xfId="0" applyFont="1" applyFill="1" applyAlignment="1">
      <alignment wrapText="1"/>
    </xf>
    <xf numFmtId="0" fontId="9" fillId="9" borderId="0" xfId="0" applyFont="1" applyFill="1"/>
    <xf numFmtId="0" fontId="11" fillId="9" borderId="0" xfId="0" applyFont="1" applyFill="1" applyAlignment="1">
      <alignment wrapText="1"/>
    </xf>
    <xf numFmtId="0" fontId="10" fillId="0" borderId="0" xfId="0" applyFont="1" applyFill="1"/>
    <xf numFmtId="0" fontId="10" fillId="0" borderId="0" xfId="0" applyFont="1"/>
    <xf numFmtId="0" fontId="13" fillId="0" borderId="0" xfId="0" applyNumberFormat="1" applyFont="1" applyFill="1" applyBorder="1" applyProtection="1">
      <protection hidden="1"/>
    </xf>
    <xf numFmtId="14" fontId="0" fillId="0" borderId="0" xfId="0" applyNumberFormat="1" applyFill="1" applyAlignment="1">
      <alignment wrapText="1"/>
    </xf>
    <xf numFmtId="14" fontId="10" fillId="0" borderId="0" xfId="0" applyNumberFormat="1" applyFont="1" applyFill="1"/>
    <xf numFmtId="0" fontId="10" fillId="0" borderId="0" xfId="0" applyFont="1" applyFill="1" applyAlignment="1">
      <alignment wrapText="1"/>
    </xf>
    <xf numFmtId="165" fontId="10" fillId="0" borderId="0" xfId="0" applyNumberFormat="1" applyFont="1" applyFill="1" applyAlignment="1">
      <alignment vertical="center"/>
    </xf>
    <xf numFmtId="14" fontId="10" fillId="0" borderId="0" xfId="0" applyNumberFormat="1" applyFont="1"/>
    <xf numFmtId="0" fontId="10" fillId="0" borderId="0" xfId="0" applyFont="1" applyAlignment="1">
      <alignment wrapText="1"/>
    </xf>
    <xf numFmtId="166" fontId="10" fillId="0" borderId="0" xfId="1" applyNumberFormat="1" applyFont="1"/>
    <xf numFmtId="0" fontId="0" fillId="0" borderId="0" xfId="0" applyFill="1" applyAlignment="1">
      <alignment horizontal="right" wrapText="1"/>
    </xf>
    <xf numFmtId="0" fontId="10" fillId="0" borderId="0" xfId="0" applyFont="1" applyFill="1" applyAlignment="1">
      <alignment horizontal="right"/>
    </xf>
    <xf numFmtId="0" fontId="9" fillId="7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1" fillId="0" borderId="0" xfId="0" applyNumberFormat="1" applyFont="1" applyFill="1" applyBorder="1" applyProtection="1">
      <protection hidden="1"/>
    </xf>
    <xf numFmtId="8" fontId="10" fillId="0" borderId="0" xfId="0" applyNumberFormat="1" applyFont="1" applyFill="1" applyAlignment="1">
      <alignment horizontal="right" wrapText="1"/>
    </xf>
    <xf numFmtId="0" fontId="10" fillId="0" borderId="0" xfId="0" applyFont="1" applyProtection="1">
      <protection locked="0"/>
    </xf>
    <xf numFmtId="4" fontId="1" fillId="0" borderId="0" xfId="0" applyNumberFormat="1" applyFont="1" applyAlignment="1">
      <alignment horizontal="left" wrapText="1"/>
    </xf>
    <xf numFmtId="165" fontId="10" fillId="0" borderId="0" xfId="0" applyNumberFormat="1" applyFont="1"/>
    <xf numFmtId="16" fontId="0" fillId="0" borderId="0" xfId="0" applyNumberFormat="1"/>
    <xf numFmtId="0" fontId="0" fillId="0" borderId="0" xfId="0" applyFill="1"/>
    <xf numFmtId="14" fontId="0" fillId="0" borderId="0" xfId="0" applyNumberFormat="1" applyFont="1"/>
    <xf numFmtId="0" fontId="10" fillId="0" borderId="0" xfId="0" applyFont="1" applyAlignment="1" applyProtection="1">
      <alignment wrapText="1"/>
      <protection locked="0"/>
    </xf>
    <xf numFmtId="4" fontId="1" fillId="11" borderId="0" xfId="0" applyNumberFormat="1" applyFont="1" applyFill="1" applyAlignment="1">
      <alignment horizontal="left" wrapText="1"/>
    </xf>
    <xf numFmtId="165" fontId="14" fillId="11" borderId="0" xfId="0" applyNumberFormat="1" applyFont="1" applyFill="1" applyAlignment="1"/>
    <xf numFmtId="165" fontId="10" fillId="11" borderId="0" xfId="0" applyNumberFormat="1" applyFont="1" applyFill="1" applyAlignment="1"/>
    <xf numFmtId="165" fontId="1" fillId="11" borderId="0" xfId="0" applyNumberFormat="1" applyFont="1" applyFill="1" applyAlignment="1"/>
    <xf numFmtId="2" fontId="0" fillId="0" borderId="0" xfId="0" applyNumberFormat="1" applyFill="1"/>
    <xf numFmtId="0" fontId="15" fillId="0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Border="1"/>
    <xf numFmtId="0" fontId="15" fillId="12" borderId="3" xfId="0" applyFont="1" applyFill="1" applyBorder="1" applyAlignment="1">
      <alignment vertical="center" wrapText="1"/>
    </xf>
    <xf numFmtId="0" fontId="16" fillId="7" borderId="14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44" fontId="2" fillId="0" borderId="3" xfId="0" applyNumberFormat="1" applyFont="1" applyFill="1" applyBorder="1" applyAlignment="1">
      <alignment horizontal="center" vertical="center"/>
    </xf>
    <xf numFmtId="44" fontId="2" fillId="11" borderId="3" xfId="0" applyNumberFormat="1" applyFont="1" applyFill="1" applyBorder="1" applyAlignment="1">
      <alignment horizontal="center" vertical="center"/>
    </xf>
    <xf numFmtId="44" fontId="2" fillId="0" borderId="0" xfId="0" applyNumberFormat="1" applyFont="1"/>
    <xf numFmtId="0" fontId="15" fillId="0" borderId="0" xfId="0" applyFont="1"/>
    <xf numFmtId="0" fontId="17" fillId="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4" fontId="19" fillId="0" borderId="3" xfId="0" applyNumberFormat="1" applyFont="1" applyBorder="1" applyAlignment="1">
      <alignment horizontal="center" vertical="center" wrapText="1"/>
    </xf>
    <xf numFmtId="44" fontId="18" fillId="0" borderId="3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8" fillId="0" borderId="0" xfId="0" applyNumberFormat="1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 wrapText="1"/>
    </xf>
    <xf numFmtId="165" fontId="22" fillId="0" borderId="3" xfId="0" applyNumberFormat="1" applyFont="1" applyBorder="1" applyAlignment="1">
      <alignment horizontal="right" vertical="center" wrapText="1"/>
    </xf>
    <xf numFmtId="10" fontId="22" fillId="2" borderId="3" xfId="0" applyNumberFormat="1" applyFont="1" applyFill="1" applyBorder="1" applyAlignment="1">
      <alignment horizontal="center" vertical="center" wrapText="1"/>
    </xf>
    <xf numFmtId="8" fontId="22" fillId="0" borderId="3" xfId="0" applyNumberFormat="1" applyFont="1" applyBorder="1" applyAlignment="1">
      <alignment horizontal="right" vertical="center"/>
    </xf>
    <xf numFmtId="0" fontId="21" fillId="11" borderId="3" xfId="0" applyFont="1" applyFill="1" applyBorder="1" applyAlignment="1">
      <alignment horizontal="left" vertical="center"/>
    </xf>
    <xf numFmtId="165" fontId="23" fillId="11" borderId="3" xfId="0" applyNumberFormat="1" applyFont="1" applyFill="1" applyBorder="1" applyAlignment="1">
      <alignment horizontal="right" vertical="center" wrapText="1"/>
    </xf>
    <xf numFmtId="10" fontId="23" fillId="11" borderId="3" xfId="0" applyNumberFormat="1" applyFont="1" applyFill="1" applyBorder="1" applyAlignment="1">
      <alignment horizontal="center" vertical="center" wrapText="1"/>
    </xf>
    <xf numFmtId="8" fontId="23" fillId="11" borderId="3" xfId="0" applyNumberFormat="1" applyFont="1" applyFill="1" applyBorder="1" applyAlignment="1">
      <alignment horizontal="right" vertical="center"/>
    </xf>
    <xf numFmtId="8" fontId="22" fillId="13" borderId="3" xfId="0" applyNumberFormat="1" applyFont="1" applyFill="1" applyBorder="1" applyAlignment="1">
      <alignment horizontal="right" vertical="center"/>
    </xf>
    <xf numFmtId="0" fontId="2" fillId="13" borderId="3" xfId="0" applyFont="1" applyFill="1" applyBorder="1" applyAlignment="1">
      <alignment horizontal="right"/>
    </xf>
    <xf numFmtId="0" fontId="24" fillId="7" borderId="12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 wrapText="1"/>
    </xf>
    <xf numFmtId="44" fontId="22" fillId="0" borderId="3" xfId="0" applyNumberFormat="1" applyFont="1" applyBorder="1" applyAlignment="1">
      <alignment horizontal="right" vertical="center"/>
    </xf>
    <xf numFmtId="8" fontId="22" fillId="0" borderId="3" xfId="0" applyNumberFormat="1" applyFont="1" applyFill="1" applyBorder="1" applyAlignment="1">
      <alignment horizontal="right" vertical="center"/>
    </xf>
    <xf numFmtId="167" fontId="2" fillId="0" borderId="0" xfId="0" applyNumberFormat="1" applyFont="1"/>
    <xf numFmtId="0" fontId="25" fillId="11" borderId="3" xfId="0" applyFont="1" applyFill="1" applyBorder="1" applyAlignment="1">
      <alignment horizontal="center" vertical="center"/>
    </xf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8" fontId="2" fillId="0" borderId="0" xfId="0" applyNumberFormat="1" applyFont="1"/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0" fontId="0" fillId="0" borderId="0" xfId="0" applyFont="1" applyAlignment="1"/>
    <xf numFmtId="168" fontId="29" fillId="0" borderId="0" xfId="0" applyNumberFormat="1" applyFont="1"/>
    <xf numFmtId="0" fontId="30" fillId="0" borderId="15" xfId="0" applyFont="1" applyBorder="1" applyAlignment="1"/>
    <xf numFmtId="0" fontId="31" fillId="0" borderId="15" xfId="0" applyFont="1" applyBorder="1" applyAlignment="1"/>
    <xf numFmtId="168" fontId="31" fillId="0" borderId="15" xfId="0" applyNumberFormat="1" applyFont="1" applyBorder="1" applyAlignment="1"/>
    <xf numFmtId="0" fontId="31" fillId="0" borderId="15" xfId="0" applyFont="1" applyBorder="1" applyAlignment="1">
      <alignment wrapText="1"/>
    </xf>
    <xf numFmtId="0" fontId="31" fillId="0" borderId="15" xfId="0" applyFont="1" applyBorder="1" applyAlignment="1">
      <alignment horizontal="center" wrapText="1"/>
    </xf>
    <xf numFmtId="0" fontId="30" fillId="0" borderId="15" xfId="0" applyFont="1" applyBorder="1" applyAlignment="1">
      <alignment horizontal="center" wrapText="1"/>
    </xf>
    <xf numFmtId="0" fontId="30" fillId="14" borderId="15" xfId="0" applyFont="1" applyFill="1" applyBorder="1" applyAlignment="1">
      <alignment horizontal="center" wrapText="1"/>
    </xf>
    <xf numFmtId="168" fontId="30" fillId="14" borderId="15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0" fillId="0" borderId="15" xfId="0" applyFont="1" applyBorder="1" applyAlignment="1">
      <alignment horizontal="right"/>
    </xf>
    <xf numFmtId="0" fontId="31" fillId="0" borderId="15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2" fillId="14" borderId="15" xfId="0" applyNumberFormat="1" applyFont="1" applyFill="1" applyBorder="1" applyAlignment="1">
      <alignment horizontal="center"/>
    </xf>
    <xf numFmtId="169" fontId="32" fillId="0" borderId="15" xfId="0" applyNumberFormat="1" applyFont="1" applyBorder="1" applyAlignment="1">
      <alignment horizontal="center"/>
    </xf>
    <xf numFmtId="168" fontId="32" fillId="14" borderId="15" xfId="0" applyNumberFormat="1" applyFont="1" applyFill="1" applyBorder="1" applyAlignment="1">
      <alignment horizontal="center"/>
    </xf>
    <xf numFmtId="0" fontId="4" fillId="0" borderId="0" xfId="0" applyFont="1" applyAlignment="1"/>
    <xf numFmtId="0" fontId="33" fillId="15" borderId="15" xfId="0" applyFont="1" applyFill="1" applyBorder="1" applyAlignment="1">
      <alignment horizontal="left" vertical="top"/>
    </xf>
    <xf numFmtId="0" fontId="29" fillId="15" borderId="15" xfId="0" applyFont="1" applyFill="1" applyBorder="1" applyAlignment="1">
      <alignment vertical="top"/>
    </xf>
    <xf numFmtId="0" fontId="34" fillId="0" borderId="15" xfId="0" applyFont="1" applyBorder="1" applyAlignment="1">
      <alignment vertical="top"/>
    </xf>
    <xf numFmtId="169" fontId="34" fillId="0" borderId="16" xfId="0" applyNumberFormat="1" applyFont="1" applyBorder="1" applyAlignment="1">
      <alignment horizontal="right" vertical="top"/>
    </xf>
    <xf numFmtId="169" fontId="35" fillId="0" borderId="16" xfId="0" applyNumberFormat="1" applyFont="1" applyBorder="1" applyAlignment="1">
      <alignment horizontal="right" vertical="top"/>
    </xf>
    <xf numFmtId="0" fontId="29" fillId="0" borderId="17" xfId="0" applyFont="1" applyBorder="1" applyAlignment="1">
      <alignment vertical="top"/>
    </xf>
    <xf numFmtId="0" fontId="35" fillId="15" borderId="15" xfId="0" applyFont="1" applyFill="1" applyBorder="1" applyAlignment="1">
      <alignment vertical="top"/>
    </xf>
    <xf numFmtId="0" fontId="29" fillId="15" borderId="16" xfId="0" applyFont="1" applyFill="1" applyBorder="1" applyAlignment="1">
      <alignment vertical="top"/>
    </xf>
    <xf numFmtId="0" fontId="34" fillId="0" borderId="15" xfId="0" applyFont="1" applyBorder="1" applyAlignment="1">
      <alignment horizontal="left" vertical="top"/>
    </xf>
    <xf numFmtId="168" fontId="35" fillId="0" borderId="18" xfId="0" applyNumberFormat="1" applyFont="1" applyBorder="1" applyAlignment="1">
      <alignment horizontal="right" vertical="top"/>
    </xf>
    <xf numFmtId="0" fontId="29" fillId="0" borderId="0" xfId="0" applyFont="1" applyAlignment="1">
      <alignment vertical="top"/>
    </xf>
    <xf numFmtId="169" fontId="35" fillId="15" borderId="18" xfId="0" applyNumberFormat="1" applyFont="1" applyFill="1" applyBorder="1" applyAlignment="1">
      <alignment horizontal="right" vertical="top"/>
    </xf>
    <xf numFmtId="165" fontId="0" fillId="0" borderId="0" xfId="0" applyNumberFormat="1" applyFont="1" applyAlignment="1"/>
    <xf numFmtId="4" fontId="15" fillId="0" borderId="3" xfId="0" applyNumberFormat="1" applyFont="1" applyFill="1" applyBorder="1" applyAlignment="1">
      <alignment vertical="center"/>
    </xf>
    <xf numFmtId="0" fontId="1" fillId="3" borderId="3" xfId="0" applyFont="1" applyFill="1" applyBorder="1"/>
    <xf numFmtId="17" fontId="1" fillId="3" borderId="3" xfId="0" applyNumberFormat="1" applyFont="1" applyFill="1" applyBorder="1" applyAlignment="1">
      <alignment horizontal="center"/>
    </xf>
    <xf numFmtId="0" fontId="0" fillId="17" borderId="3" xfId="0" applyFill="1" applyBorder="1"/>
    <xf numFmtId="8" fontId="0" fillId="0" borderId="0" xfId="0" applyNumberFormat="1"/>
    <xf numFmtId="8" fontId="37" fillId="0" borderId="0" xfId="0" applyNumberFormat="1" applyFont="1"/>
    <xf numFmtId="44" fontId="23" fillId="11" borderId="3" xfId="0" applyNumberFormat="1" applyFont="1" applyFill="1" applyBorder="1" applyAlignment="1">
      <alignment horizontal="right" vertical="center"/>
    </xf>
    <xf numFmtId="0" fontId="0" fillId="18" borderId="3" xfId="0" applyFill="1" applyBorder="1" applyAlignment="1">
      <alignment horizontal="center" vertical="top"/>
    </xf>
    <xf numFmtId="171" fontId="0" fillId="0" borderId="0" xfId="0" applyNumberFormat="1"/>
    <xf numFmtId="2" fontId="0" fillId="0" borderId="0" xfId="0" applyNumberFormat="1"/>
    <xf numFmtId="0" fontId="0" fillId="0" borderId="12" xfId="0" applyBorder="1"/>
    <xf numFmtId="0" fontId="41" fillId="19" borderId="21" xfId="0" applyFont="1" applyFill="1" applyBorder="1" applyAlignment="1">
      <alignment horizontal="left" vertical="center"/>
    </xf>
    <xf numFmtId="0" fontId="41" fillId="19" borderId="22" xfId="0" applyFont="1" applyFill="1" applyBorder="1" applyAlignment="1">
      <alignment horizontal="left" vertical="center"/>
    </xf>
    <xf numFmtId="0" fontId="42" fillId="0" borderId="1" xfId="0" applyFont="1" applyBorder="1" applyAlignment="1">
      <alignment horizontal="justify" vertical="center" wrapText="1"/>
    </xf>
    <xf numFmtId="8" fontId="42" fillId="0" borderId="2" xfId="0" applyNumberFormat="1" applyFont="1" applyBorder="1" applyAlignment="1">
      <alignment horizontal="right" vertical="center"/>
    </xf>
    <xf numFmtId="0" fontId="42" fillId="0" borderId="1" xfId="0" applyFont="1" applyBorder="1" applyAlignment="1">
      <alignment horizontal="justify" vertical="center"/>
    </xf>
    <xf numFmtId="0" fontId="40" fillId="0" borderId="0" xfId="0" applyFont="1"/>
    <xf numFmtId="0" fontId="43" fillId="0" borderId="0" xfId="0" applyFont="1" applyAlignment="1">
      <alignment horizontal="justify" vertical="center"/>
    </xf>
    <xf numFmtId="172" fontId="42" fillId="0" borderId="2" xfId="0" applyNumberFormat="1" applyFont="1" applyBorder="1" applyAlignment="1">
      <alignment horizontal="right" vertical="center"/>
    </xf>
    <xf numFmtId="172" fontId="41" fillId="4" borderId="1" xfId="0" applyNumberFormat="1" applyFont="1" applyFill="1" applyBorder="1" applyAlignment="1">
      <alignment horizontal="right" vertical="center"/>
    </xf>
    <xf numFmtId="165" fontId="41" fillId="4" borderId="1" xfId="0" applyNumberFormat="1" applyFont="1" applyFill="1" applyBorder="1" applyAlignment="1">
      <alignment horizontal="right" vertical="center"/>
    </xf>
    <xf numFmtId="44" fontId="19" fillId="0" borderId="3" xfId="0" applyNumberFormat="1" applyFont="1" applyFill="1" applyBorder="1" applyAlignment="1">
      <alignment horizontal="center" vertical="center" wrapText="1"/>
    </xf>
    <xf numFmtId="0" fontId="0" fillId="16" borderId="3" xfId="0" applyFill="1" applyBorder="1" applyAlignment="1">
      <alignment horizont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0" fillId="17" borderId="12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17" fontId="1" fillId="3" borderId="12" xfId="0" applyNumberFormat="1" applyFont="1" applyFill="1" applyBorder="1" applyAlignment="1">
      <alignment horizontal="center"/>
    </xf>
    <xf numFmtId="17" fontId="1" fillId="3" borderId="4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9">
    <cellStyle name="Coma 2" xfId="2"/>
    <cellStyle name="Millares 2" xfId="3"/>
    <cellStyle name="Moneda 2" xfId="4"/>
    <cellStyle name="Normal" xfId="0" builtinId="0"/>
    <cellStyle name="Normal 2" xfId="5"/>
    <cellStyle name="Normal 3" xfId="6"/>
    <cellStyle name="Normal 4" xfId="7"/>
    <cellStyle name="Normal 5" xfId="8"/>
    <cellStyle name="Percentatge" xfId="1" builtinId="5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1"/>
  <sheetViews>
    <sheetView topLeftCell="A3" zoomScale="80" zoomScaleNormal="80" workbookViewId="0">
      <selection activeCell="A19" sqref="A19"/>
    </sheetView>
  </sheetViews>
  <sheetFormatPr defaultRowHeight="15"/>
  <cols>
    <col min="1" max="1" width="56.85546875" bestFit="1" customWidth="1"/>
    <col min="2" max="2" width="13.28515625" bestFit="1" customWidth="1"/>
    <col min="3" max="7" width="11.5703125" bestFit="1" customWidth="1"/>
    <col min="8" max="8" width="12.42578125" bestFit="1" customWidth="1"/>
    <col min="9" max="9" width="48.42578125" bestFit="1" customWidth="1"/>
    <col min="11" max="11" width="15.140625" bestFit="1" customWidth="1"/>
    <col min="12" max="12" width="20.28515625" customWidth="1"/>
    <col min="13" max="13" width="21.28515625" customWidth="1"/>
    <col min="14" max="14" width="16.42578125" bestFit="1" customWidth="1"/>
  </cols>
  <sheetData>
    <row r="1" spans="1:22" s="41" customFormat="1" ht="31.5" customHeight="1">
      <c r="A1" s="36" t="s">
        <v>97</v>
      </c>
      <c r="B1" s="37"/>
      <c r="C1" s="38"/>
      <c r="D1" s="39"/>
      <c r="E1" s="40"/>
      <c r="U1" s="40"/>
    </row>
    <row r="2" spans="1:22" s="41" customFormat="1">
      <c r="A2" s="42" t="s">
        <v>43</v>
      </c>
      <c r="B2" s="43">
        <v>43952</v>
      </c>
      <c r="C2" s="44"/>
      <c r="D2" s="45"/>
      <c r="E2" s="43"/>
      <c r="F2" s="44"/>
      <c r="G2" s="46"/>
    </row>
    <row r="3" spans="1:22" s="41" customFormat="1">
      <c r="A3" s="25" t="s">
        <v>44</v>
      </c>
      <c r="B3" s="43">
        <v>43952</v>
      </c>
      <c r="C3" s="44"/>
      <c r="D3" s="45"/>
      <c r="E3" s="47"/>
      <c r="F3" s="43"/>
      <c r="G3" s="46"/>
    </row>
    <row r="4" spans="1:22" s="41" customFormat="1">
      <c r="A4" s="42" t="s">
        <v>45</v>
      </c>
      <c r="B4" s="43">
        <v>45046</v>
      </c>
      <c r="C4" s="44"/>
      <c r="D4" s="48"/>
      <c r="L4" s="49"/>
      <c r="S4" s="40"/>
    </row>
    <row r="5" spans="1:22" s="41" customFormat="1" ht="18.75" customHeight="1">
      <c r="A5" s="42"/>
      <c r="B5" s="50"/>
      <c r="C5" s="51"/>
      <c r="D5" s="52" t="s">
        <v>46</v>
      </c>
      <c r="E5" s="53" t="s">
        <v>47</v>
      </c>
      <c r="F5" s="53" t="s">
        <v>48</v>
      </c>
      <c r="G5" s="53" t="s">
        <v>101</v>
      </c>
      <c r="H5" s="53" t="s">
        <v>102</v>
      </c>
      <c r="I5" s="54" t="s">
        <v>49</v>
      </c>
      <c r="L5" s="49"/>
      <c r="S5" s="40"/>
    </row>
    <row r="6" spans="1:22" s="41" customFormat="1" ht="45">
      <c r="A6" s="55"/>
      <c r="B6" s="56"/>
      <c r="C6" s="57"/>
      <c r="D6" s="58" t="s">
        <v>100</v>
      </c>
      <c r="E6" s="46">
        <f>+'Càlcul pressupost '!B17</f>
        <v>32676.752399999998</v>
      </c>
      <c r="F6" s="46">
        <f>+'Càlcul pressupost '!C17</f>
        <v>31499.979600000002</v>
      </c>
      <c r="G6" s="46">
        <f>+'Càlcul pressupost '!D17</f>
        <v>22267.190000000002</v>
      </c>
      <c r="H6" s="46">
        <f>+'Càlcul pressupost '!E17</f>
        <v>11733.6</v>
      </c>
      <c r="I6" s="46">
        <f>SUM(E6:H6)</f>
        <v>98177.522000000012</v>
      </c>
      <c r="L6" s="49"/>
      <c r="O6" s="47"/>
      <c r="S6" s="60"/>
      <c r="T6" s="61"/>
      <c r="U6" s="62"/>
      <c r="V6" s="62"/>
    </row>
    <row r="7" spans="1:22" s="41" customFormat="1" ht="30">
      <c r="B7" s="63"/>
      <c r="C7" s="57"/>
      <c r="D7" s="64" t="s">
        <v>50</v>
      </c>
      <c r="E7" s="65">
        <f>SUM(E6:E6)</f>
        <v>32676.752399999998</v>
      </c>
      <c r="F7" s="66">
        <f>SUM(F6:F6)</f>
        <v>31499.979600000002</v>
      </c>
      <c r="G7" s="66">
        <f>SUM(G6:G6)</f>
        <v>22267.190000000002</v>
      </c>
      <c r="H7" s="66">
        <f>SUM(H6:H6)</f>
        <v>11733.6</v>
      </c>
      <c r="I7" s="67">
        <f>SUM(I6:I6)</f>
        <v>98177.522000000012</v>
      </c>
      <c r="L7" s="49"/>
      <c r="O7" s="47"/>
      <c r="S7" s="60"/>
      <c r="T7" s="68"/>
      <c r="U7" s="47"/>
      <c r="V7" s="47"/>
    </row>
    <row r="8" spans="1:22" s="41" customFormat="1">
      <c r="B8" s="48"/>
      <c r="D8" s="48"/>
      <c r="J8" s="49"/>
      <c r="K8" s="59"/>
    </row>
    <row r="9" spans="1:22" s="41" customFormat="1" ht="15.75" thickBot="1">
      <c r="B9" s="48"/>
      <c r="D9" s="48"/>
      <c r="F9" s="57"/>
      <c r="U9" s="40"/>
      <c r="V9" s="40"/>
    </row>
    <row r="10" spans="1:22">
      <c r="A10" s="162" t="s">
        <v>6</v>
      </c>
      <c r="B10" s="161" t="s">
        <v>98</v>
      </c>
      <c r="C10" s="161"/>
      <c r="D10" s="161"/>
      <c r="E10" s="161"/>
      <c r="F10" s="161" t="s">
        <v>99</v>
      </c>
      <c r="G10" s="161"/>
    </row>
    <row r="11" spans="1:22">
      <c r="A11" s="163"/>
      <c r="B11" s="1" t="s">
        <v>20</v>
      </c>
      <c r="C11" s="1" t="s">
        <v>21</v>
      </c>
      <c r="D11" s="1" t="s">
        <v>22</v>
      </c>
      <c r="E11" s="1" t="s">
        <v>23</v>
      </c>
      <c r="F11" s="1" t="s">
        <v>24</v>
      </c>
      <c r="G11" s="1" t="s">
        <v>25</v>
      </c>
      <c r="H11" s="1" t="s">
        <v>0</v>
      </c>
    </row>
    <row r="12" spans="1:22">
      <c r="A12" s="27" t="s">
        <v>26</v>
      </c>
      <c r="B12" s="1">
        <v>8</v>
      </c>
      <c r="C12" s="1">
        <v>12</v>
      </c>
      <c r="D12" s="1">
        <v>12</v>
      </c>
      <c r="E12" s="1">
        <v>4</v>
      </c>
      <c r="F12" s="1">
        <v>8</v>
      </c>
      <c r="G12" s="1">
        <v>4</v>
      </c>
      <c r="H12" s="1" t="s">
        <v>27</v>
      </c>
    </row>
    <row r="13" spans="1:22">
      <c r="A13" s="27" t="s">
        <v>28</v>
      </c>
      <c r="B13" s="1">
        <v>1</v>
      </c>
      <c r="C13" s="1">
        <v>2</v>
      </c>
      <c r="D13" s="1">
        <v>2</v>
      </c>
      <c r="E13" s="1">
        <v>1</v>
      </c>
      <c r="F13" s="1">
        <v>1</v>
      </c>
      <c r="G13" s="1">
        <v>1</v>
      </c>
      <c r="H13" s="1" t="s">
        <v>29</v>
      </c>
    </row>
    <row r="14" spans="1:22">
      <c r="A14" s="5" t="s">
        <v>42</v>
      </c>
      <c r="B14" s="3">
        <f>'recurrent identifcat'!C9*0.7</f>
        <v>21543.152399999999</v>
      </c>
      <c r="C14" s="3">
        <f>'recurrent identifcat'!C9*0.3</f>
        <v>9232.7795999999998</v>
      </c>
      <c r="D14" s="3">
        <v>0</v>
      </c>
      <c r="E14" s="3">
        <v>0</v>
      </c>
      <c r="F14" s="3">
        <v>0</v>
      </c>
      <c r="G14" s="3">
        <v>0</v>
      </c>
      <c r="H14" s="4">
        <f>SUM(B14:G14)</f>
        <v>30775.932000000001</v>
      </c>
      <c r="K14" s="4">
        <f>H14/1.21</f>
        <v>25434.654545454548</v>
      </c>
    </row>
    <row r="15" spans="1:22">
      <c r="A15" s="5" t="s">
        <v>105</v>
      </c>
      <c r="B15" s="3">
        <f t="shared" ref="B15:G15" si="0">B18*$B$23*B13</f>
        <v>6000</v>
      </c>
      <c r="C15" s="3">
        <f t="shared" si="0"/>
        <v>12000</v>
      </c>
      <c r="D15" s="3">
        <f t="shared" si="0"/>
        <v>12000</v>
      </c>
      <c r="E15" s="3">
        <f t="shared" si="0"/>
        <v>6600</v>
      </c>
      <c r="F15" s="3">
        <f>F18*$B$23*F13</f>
        <v>6600</v>
      </c>
      <c r="G15" s="3">
        <f t="shared" si="0"/>
        <v>6900</v>
      </c>
      <c r="H15" s="4">
        <f t="shared" ref="H15:H17" si="1">SUM(B15:G15)</f>
        <v>50100</v>
      </c>
      <c r="I15" t="s">
        <v>41</v>
      </c>
      <c r="K15" s="4">
        <f>K14*0.21</f>
        <v>5341.2774545454549</v>
      </c>
    </row>
    <row r="16" spans="1:22">
      <c r="A16" s="5" t="s">
        <v>106</v>
      </c>
      <c r="B16" s="3">
        <f>B19*$B$22*B13</f>
        <v>5133.6000000000004</v>
      </c>
      <c r="C16" s="3">
        <f t="shared" ref="C16:G16" si="2">C19*$B$22*C13</f>
        <v>10267.200000000001</v>
      </c>
      <c r="D16" s="3">
        <f>D19*$B$22*D13-0.01</f>
        <v>10267.19</v>
      </c>
      <c r="E16" s="3">
        <f t="shared" si="2"/>
        <v>5133.6000000000004</v>
      </c>
      <c r="F16" s="3">
        <f t="shared" si="2"/>
        <v>5133.6000000000004</v>
      </c>
      <c r="G16" s="3">
        <f t="shared" si="2"/>
        <v>3080.16</v>
      </c>
      <c r="H16" s="4">
        <f t="shared" si="1"/>
        <v>39015.350000000006</v>
      </c>
      <c r="I16" t="s">
        <v>2</v>
      </c>
    </row>
    <row r="17" spans="1:14">
      <c r="A17" s="4" t="s">
        <v>1</v>
      </c>
      <c r="B17" s="4">
        <f>SUM(B14:B16)</f>
        <v>32676.752399999998</v>
      </c>
      <c r="C17" s="4">
        <f t="shared" ref="C17:G17" si="3">SUM(C14:C16)</f>
        <v>31499.979600000002</v>
      </c>
      <c r="D17" s="4">
        <f t="shared" si="3"/>
        <v>22267.190000000002</v>
      </c>
      <c r="E17" s="4">
        <f t="shared" si="3"/>
        <v>11733.6</v>
      </c>
      <c r="F17" s="4">
        <f t="shared" si="3"/>
        <v>11733.6</v>
      </c>
      <c r="G17" s="4">
        <f t="shared" si="3"/>
        <v>9980.16</v>
      </c>
      <c r="H17" s="4">
        <f t="shared" si="1"/>
        <v>119891.28200000002</v>
      </c>
    </row>
    <row r="18" spans="1:14">
      <c r="A18" s="149" t="s">
        <v>114</v>
      </c>
      <c r="B18" s="3">
        <v>1000</v>
      </c>
      <c r="C18" s="3">
        <v>1000</v>
      </c>
      <c r="D18" s="3">
        <v>1000</v>
      </c>
      <c r="E18" s="3">
        <v>1100</v>
      </c>
      <c r="F18" s="3">
        <v>1100</v>
      </c>
      <c r="G18" s="3">
        <v>1150</v>
      </c>
    </row>
    <row r="19" spans="1:14">
      <c r="A19" s="149" t="s">
        <v>127</v>
      </c>
      <c r="B19" s="3">
        <v>80</v>
      </c>
      <c r="C19" s="3">
        <v>80</v>
      </c>
      <c r="D19" s="3">
        <v>80</v>
      </c>
      <c r="E19" s="3">
        <v>80</v>
      </c>
      <c r="F19" s="3">
        <v>80</v>
      </c>
      <c r="G19" s="3">
        <v>48</v>
      </c>
    </row>
    <row r="20" spans="1:14">
      <c r="B20" s="2"/>
      <c r="C20" s="2"/>
      <c r="D20" s="2"/>
      <c r="E20" s="2"/>
      <c r="F20" s="2"/>
      <c r="G20" s="2"/>
    </row>
    <row r="21" spans="1:14" ht="15.75" customHeight="1">
      <c r="B21" s="6" t="s">
        <v>3</v>
      </c>
      <c r="C21" s="6" t="s">
        <v>4</v>
      </c>
      <c r="D21" s="6" t="s">
        <v>5</v>
      </c>
      <c r="E21" s="2"/>
      <c r="F21" s="2"/>
      <c r="G21" s="2"/>
      <c r="I21" t="s">
        <v>125</v>
      </c>
    </row>
    <row r="22" spans="1:14">
      <c r="A22" s="5" t="s">
        <v>18</v>
      </c>
      <c r="B22" s="3">
        <f>'cost perfil'!B9</f>
        <v>64.17</v>
      </c>
      <c r="C22" s="3">
        <f>B22/1.21</f>
        <v>53.033057851239676</v>
      </c>
      <c r="D22" s="3">
        <f>B22-C22</f>
        <v>11.136942148760326</v>
      </c>
      <c r="E22" s="2"/>
      <c r="F22" s="2"/>
      <c r="G22" s="2"/>
    </row>
    <row r="23" spans="1:14">
      <c r="A23" s="5" t="s">
        <v>19</v>
      </c>
      <c r="B23" s="3">
        <v>6</v>
      </c>
      <c r="C23" s="3">
        <f>B23/1.21</f>
        <v>4.9586776859504136</v>
      </c>
      <c r="D23" s="3">
        <f>B23-C23</f>
        <v>1.0413223140495864</v>
      </c>
      <c r="E23" s="2"/>
      <c r="F23" s="2"/>
      <c r="G23" s="2"/>
    </row>
    <row r="24" spans="1:14" ht="15.75" thickBot="1">
      <c r="B24" s="2"/>
      <c r="C24" s="26"/>
      <c r="D24" s="3"/>
      <c r="E24" s="2"/>
      <c r="F24" s="2"/>
      <c r="G24" s="2"/>
    </row>
    <row r="25" spans="1:14" ht="39" thickBot="1">
      <c r="A25" s="10" t="s">
        <v>6</v>
      </c>
      <c r="B25" s="11" t="s">
        <v>7</v>
      </c>
      <c r="C25" s="11" t="s">
        <v>8</v>
      </c>
      <c r="D25" s="11" t="s">
        <v>9</v>
      </c>
      <c r="E25" s="11" t="s">
        <v>10</v>
      </c>
      <c r="F25" s="11" t="s">
        <v>1</v>
      </c>
      <c r="G25" s="2"/>
      <c r="J25" s="20" t="s">
        <v>12</v>
      </c>
      <c r="K25" s="20" t="s">
        <v>13</v>
      </c>
      <c r="L25" s="21" t="s">
        <v>16</v>
      </c>
      <c r="M25" s="21" t="s">
        <v>17</v>
      </c>
      <c r="N25" s="20" t="s">
        <v>14</v>
      </c>
    </row>
    <row r="26" spans="1:14" ht="15.75" thickBot="1">
      <c r="A26" s="12" t="s">
        <v>11</v>
      </c>
      <c r="B26" s="13"/>
      <c r="C26" s="13"/>
      <c r="D26" s="13"/>
      <c r="E26" s="13"/>
      <c r="F26" s="13"/>
      <c r="G26" s="2"/>
      <c r="J26" s="14">
        <v>2020</v>
      </c>
      <c r="K26" s="15">
        <f>B17/1.21</f>
        <v>27005.580495867769</v>
      </c>
      <c r="L26" s="16"/>
      <c r="M26" s="17">
        <f>B31/1.21</f>
        <v>0</v>
      </c>
      <c r="N26" s="19">
        <f>SUM(K26:M26)</f>
        <v>27005.580495867769</v>
      </c>
    </row>
    <row r="27" spans="1:14" ht="15.75" thickBot="1">
      <c r="A27" s="5" t="s">
        <v>42</v>
      </c>
      <c r="B27" s="8">
        <f t="shared" ref="B27:E29" si="4">B14</f>
        <v>21543.152399999999</v>
      </c>
      <c r="C27" s="8">
        <f t="shared" si="4"/>
        <v>9232.7795999999998</v>
      </c>
      <c r="D27" s="8">
        <f t="shared" si="4"/>
        <v>0</v>
      </c>
      <c r="E27" s="8">
        <f t="shared" si="4"/>
        <v>0</v>
      </c>
      <c r="F27" s="13">
        <f>SUM(B27:E27)</f>
        <v>30775.932000000001</v>
      </c>
      <c r="G27" s="2"/>
      <c r="J27" s="14">
        <v>2021</v>
      </c>
      <c r="K27" s="15">
        <f>C17/1.21</f>
        <v>26033.040991735539</v>
      </c>
      <c r="L27" s="18"/>
      <c r="M27" s="17">
        <f>C31/1.21</f>
        <v>0</v>
      </c>
      <c r="N27" s="19">
        <f t="shared" ref="N27:N30" si="5">SUM(K27:M27)</f>
        <v>26033.040991735539</v>
      </c>
    </row>
    <row r="28" spans="1:14" ht="15.75" thickBot="1">
      <c r="A28" s="5" t="s">
        <v>105</v>
      </c>
      <c r="B28" s="8">
        <f t="shared" si="4"/>
        <v>6000</v>
      </c>
      <c r="C28" s="8">
        <f t="shared" si="4"/>
        <v>12000</v>
      </c>
      <c r="D28" s="8">
        <f t="shared" si="4"/>
        <v>12000</v>
      </c>
      <c r="E28" s="8">
        <f t="shared" si="4"/>
        <v>6600</v>
      </c>
      <c r="F28" s="13">
        <f t="shared" ref="F28:F29" si="6">SUM(B28:E28)</f>
        <v>36600</v>
      </c>
      <c r="G28" s="2"/>
      <c r="J28" s="14">
        <v>2022</v>
      </c>
      <c r="K28" s="15">
        <f>D17/1.21</f>
        <v>18402.636363636368</v>
      </c>
      <c r="L28" s="18"/>
      <c r="M28" s="17">
        <f>D31/1.21</f>
        <v>0</v>
      </c>
      <c r="N28" s="19">
        <f t="shared" si="5"/>
        <v>18402.636363636368</v>
      </c>
    </row>
    <row r="29" spans="1:14" ht="15.75" thickBot="1">
      <c r="A29" s="5" t="s">
        <v>106</v>
      </c>
      <c r="B29" s="8">
        <f t="shared" si="4"/>
        <v>5133.6000000000004</v>
      </c>
      <c r="C29" s="8">
        <f t="shared" si="4"/>
        <v>10267.200000000001</v>
      </c>
      <c r="D29" s="8">
        <f t="shared" si="4"/>
        <v>10267.19</v>
      </c>
      <c r="E29" s="8">
        <f t="shared" si="4"/>
        <v>5133.6000000000004</v>
      </c>
      <c r="F29" s="13">
        <f t="shared" si="6"/>
        <v>30801.590000000004</v>
      </c>
      <c r="G29" s="2"/>
      <c r="J29" s="14">
        <v>2023</v>
      </c>
      <c r="K29" s="15">
        <f>E17/1.21</f>
        <v>9697.190082644629</v>
      </c>
      <c r="L29" s="15">
        <f>F17/1.21</f>
        <v>9697.190082644629</v>
      </c>
      <c r="M29" s="17">
        <f>E31/1.21</f>
        <v>0</v>
      </c>
      <c r="N29" s="19">
        <f t="shared" si="5"/>
        <v>19394.380165289258</v>
      </c>
    </row>
    <row r="30" spans="1:14" ht="15.75" thickBot="1">
      <c r="A30" s="7" t="s">
        <v>1</v>
      </c>
      <c r="B30" s="9">
        <f>SUM(B27:B29)</f>
        <v>32676.752399999998</v>
      </c>
      <c r="C30" s="9">
        <f>SUM(C27:C29)</f>
        <v>31499.979600000002</v>
      </c>
      <c r="D30" s="9">
        <f>SUM(D27:D29)</f>
        <v>22267.190000000002</v>
      </c>
      <c r="E30" s="9">
        <f>SUM(E27:E29)</f>
        <v>11733.6</v>
      </c>
      <c r="F30" s="13">
        <f>SUM(F27:F29)</f>
        <v>98177.521999999997</v>
      </c>
      <c r="G30" s="2"/>
      <c r="J30" s="14">
        <v>2024</v>
      </c>
      <c r="K30" s="18"/>
      <c r="L30" s="15">
        <f>G17/1.21</f>
        <v>8248.0661157024788</v>
      </c>
      <c r="M30" s="17">
        <f>F31/1.21</f>
        <v>0</v>
      </c>
      <c r="N30" s="19">
        <f t="shared" si="5"/>
        <v>8248.0661157024788</v>
      </c>
    </row>
    <row r="31" spans="1:14" ht="15.75" thickBot="1">
      <c r="F31" s="2"/>
      <c r="G31" s="2"/>
      <c r="J31" s="14">
        <v>2025</v>
      </c>
      <c r="K31" s="18"/>
      <c r="L31" s="15">
        <f>G30/1.21</f>
        <v>0</v>
      </c>
      <c r="M31" s="17">
        <f>G32/1.21</f>
        <v>0</v>
      </c>
      <c r="N31" s="19">
        <f t="shared" ref="N31" si="7">SUM(K31:M31)</f>
        <v>0</v>
      </c>
    </row>
    <row r="32" spans="1:14" ht="15.75" thickBot="1">
      <c r="B32" s="143"/>
      <c r="C32" s="143"/>
      <c r="G32" s="2"/>
      <c r="J32" s="22" t="s">
        <v>15</v>
      </c>
      <c r="K32" s="23">
        <f>SUM(K26:K31)</f>
        <v>81138.447933884308</v>
      </c>
      <c r="L32" s="23">
        <f t="shared" ref="L32:M32" si="8">SUM(L26:L31)</f>
        <v>17945.25619834711</v>
      </c>
      <c r="M32" s="23">
        <f t="shared" si="8"/>
        <v>0</v>
      </c>
      <c r="N32" s="23">
        <f>SUM(K32:M32)</f>
        <v>99083.704132231418</v>
      </c>
    </row>
    <row r="33" spans="2:14">
      <c r="B33" s="143"/>
      <c r="C33" s="143"/>
      <c r="D33" s="143"/>
      <c r="E33" s="143"/>
      <c r="G33" s="2"/>
      <c r="M33" s="24">
        <f>M32/(K32+L32)</f>
        <v>0</v>
      </c>
    </row>
    <row r="34" spans="2:14">
      <c r="G34" s="2"/>
    </row>
    <row r="35" spans="2:14">
      <c r="G35" s="2"/>
    </row>
    <row r="36" spans="2:14">
      <c r="G36" s="2"/>
    </row>
    <row r="41" spans="2:14" ht="15.75">
      <c r="M41" s="144"/>
      <c r="N41" s="143"/>
    </row>
  </sheetData>
  <mergeCells count="3">
    <mergeCell ref="B10:E10"/>
    <mergeCell ref="F10:G10"/>
    <mergeCell ref="A10:A1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15" sqref="G15"/>
    </sheetView>
  </sheetViews>
  <sheetFormatPr defaultRowHeight="15"/>
  <cols>
    <col min="1" max="1" width="24.85546875" bestFit="1" customWidth="1"/>
    <col min="2" max="2" width="22.7109375" hidden="1" customWidth="1"/>
    <col min="3" max="3" width="22.42578125" customWidth="1"/>
    <col min="4" max="4" width="20.42578125" customWidth="1"/>
    <col min="7" max="7" width="26.7109375" customWidth="1"/>
    <col min="9" max="9" width="9.42578125" bestFit="1" customWidth="1"/>
  </cols>
  <sheetData>
    <row r="1" spans="1:9" ht="45">
      <c r="A1" s="5"/>
      <c r="B1" s="28" t="s">
        <v>30</v>
      </c>
      <c r="C1" s="29" t="s">
        <v>31</v>
      </c>
      <c r="D1" s="30" t="s">
        <v>32</v>
      </c>
      <c r="F1" s="30" t="s">
        <v>126</v>
      </c>
    </row>
    <row r="2" spans="1:9">
      <c r="A2" s="31" t="s">
        <v>33</v>
      </c>
      <c r="B2" s="32">
        <v>47.651459026331906</v>
      </c>
      <c r="C2" s="33">
        <v>47.65</v>
      </c>
      <c r="D2" s="32">
        <f>B2/1.21</f>
        <v>39.381371096142075</v>
      </c>
      <c r="E2" s="5" t="s">
        <v>34</v>
      </c>
      <c r="F2" s="34">
        <v>0.3</v>
      </c>
      <c r="G2" s="35">
        <f>ROUND(F2*C2,2)</f>
        <v>14.3</v>
      </c>
      <c r="I2" s="147"/>
    </row>
    <row r="3" spans="1:9">
      <c r="A3" s="31" t="s">
        <v>35</v>
      </c>
      <c r="B3" s="32">
        <v>41.77225278628292</v>
      </c>
      <c r="C3" s="33">
        <v>41.77</v>
      </c>
      <c r="D3" s="32">
        <f t="shared" ref="D3:D5" si="0">B3/1.21</f>
        <v>34.52252296387018</v>
      </c>
      <c r="E3" s="5" t="s">
        <v>34</v>
      </c>
      <c r="F3" s="34">
        <v>0.2</v>
      </c>
      <c r="G3" s="35">
        <f t="shared" ref="G3:G6" si="1">ROUND(F3*C3,2)</f>
        <v>8.35</v>
      </c>
      <c r="I3" s="147"/>
    </row>
    <row r="4" spans="1:9" hidden="1">
      <c r="A4" s="31" t="s">
        <v>36</v>
      </c>
      <c r="B4" s="32">
        <v>56.503868671157399</v>
      </c>
      <c r="C4" s="33">
        <v>56.5</v>
      </c>
      <c r="D4" s="32">
        <f t="shared" si="0"/>
        <v>46.697412124923474</v>
      </c>
      <c r="E4" s="5" t="s">
        <v>34</v>
      </c>
      <c r="F4" s="34">
        <v>0</v>
      </c>
      <c r="G4" s="35">
        <f t="shared" si="1"/>
        <v>0</v>
      </c>
      <c r="I4" s="147"/>
    </row>
    <row r="5" spans="1:9">
      <c r="A5" s="31" t="s">
        <v>37</v>
      </c>
      <c r="B5" s="32">
        <v>88.481250000000003</v>
      </c>
      <c r="C5" s="33">
        <v>88.48</v>
      </c>
      <c r="D5" s="32">
        <f t="shared" si="0"/>
        <v>73.125</v>
      </c>
      <c r="E5" s="5" t="s">
        <v>34</v>
      </c>
      <c r="F5" s="34">
        <v>0.1</v>
      </c>
      <c r="G5" s="35">
        <f t="shared" si="1"/>
        <v>8.85</v>
      </c>
      <c r="I5" s="147"/>
    </row>
    <row r="6" spans="1:9">
      <c r="A6" s="31" t="s">
        <v>38</v>
      </c>
      <c r="B6" s="32">
        <v>81.674999999999997</v>
      </c>
      <c r="C6" s="33">
        <v>81.680000000000007</v>
      </c>
      <c r="D6" s="32">
        <f>B6/1.21</f>
        <v>67.5</v>
      </c>
      <c r="E6" s="5" t="s">
        <v>34</v>
      </c>
      <c r="F6" s="34">
        <v>0.4</v>
      </c>
      <c r="G6" s="35">
        <f t="shared" si="1"/>
        <v>32.67</v>
      </c>
      <c r="I6" s="147"/>
    </row>
    <row r="7" spans="1:9" ht="15" hidden="1" customHeight="1">
      <c r="A7" s="31" t="s">
        <v>39</v>
      </c>
      <c r="B7" s="32">
        <v>33.189513092467855</v>
      </c>
      <c r="C7" s="33">
        <v>33.19</v>
      </c>
      <c r="D7" s="32">
        <v>27.43</v>
      </c>
      <c r="E7" s="5" t="s">
        <v>34</v>
      </c>
      <c r="F7" s="34">
        <v>0</v>
      </c>
      <c r="G7" s="35">
        <f t="shared" ref="G7" si="2">F7*B7</f>
        <v>0</v>
      </c>
      <c r="I7">
        <f t="shared" ref="I7" si="3">F7*B7</f>
        <v>0</v>
      </c>
    </row>
    <row r="8" spans="1:9">
      <c r="F8" s="34">
        <f>SUM(F2:F7)</f>
        <v>1</v>
      </c>
    </row>
    <row r="9" spans="1:9">
      <c r="A9" s="31" t="s">
        <v>40</v>
      </c>
      <c r="B9" s="35">
        <f>SUM(G2:G7)</f>
        <v>64.17</v>
      </c>
      <c r="C9" s="33">
        <f>SUM(G2:G6)</f>
        <v>64.17</v>
      </c>
      <c r="D9" s="32">
        <f>B9/1.21</f>
        <v>53.033057851239676</v>
      </c>
      <c r="G9" s="14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3"/>
  <sheetViews>
    <sheetView showGridLines="0" zoomScale="90" zoomScaleNormal="90" workbookViewId="0">
      <selection activeCell="H7" sqref="H7"/>
    </sheetView>
  </sheetViews>
  <sheetFormatPr defaultColWidth="10.85546875" defaultRowHeight="12.75"/>
  <cols>
    <col min="1" max="1" width="28.28515625" style="70" customWidth="1"/>
    <col min="2" max="9" width="13.5703125" style="70" customWidth="1"/>
    <col min="10" max="13" width="13.42578125" style="70" customWidth="1"/>
    <col min="14" max="14" width="15.7109375" style="70" customWidth="1"/>
    <col min="15" max="15" width="14.5703125" style="70" customWidth="1"/>
    <col min="16" max="16" width="18.140625" style="70" customWidth="1"/>
    <col min="17" max="16384" width="10.85546875" style="70"/>
  </cols>
  <sheetData>
    <row r="2" spans="1:16">
      <c r="A2" s="69" t="s">
        <v>51</v>
      </c>
    </row>
    <row r="4" spans="1:16">
      <c r="A4" s="71"/>
      <c r="B4" s="164">
        <v>2020</v>
      </c>
      <c r="C4" s="165"/>
      <c r="D4" s="166"/>
      <c r="E4" s="164">
        <v>2021</v>
      </c>
      <c r="F4" s="165"/>
      <c r="G4" s="166"/>
      <c r="H4" s="164">
        <v>2022</v>
      </c>
      <c r="I4" s="165"/>
      <c r="J4" s="166"/>
      <c r="K4" s="164">
        <v>2023</v>
      </c>
      <c r="L4" s="165"/>
      <c r="M4" s="166"/>
    </row>
    <row r="5" spans="1:16">
      <c r="A5" s="72" t="s">
        <v>52</v>
      </c>
      <c r="B5" s="73" t="s">
        <v>53</v>
      </c>
      <c r="C5" s="74" t="s">
        <v>54</v>
      </c>
      <c r="D5" s="74" t="s">
        <v>55</v>
      </c>
      <c r="E5" s="74" t="s">
        <v>53</v>
      </c>
      <c r="F5" s="74" t="s">
        <v>54</v>
      </c>
      <c r="G5" s="74" t="s">
        <v>55</v>
      </c>
      <c r="H5" s="74" t="s">
        <v>53</v>
      </c>
      <c r="I5" s="74" t="s">
        <v>54</v>
      </c>
      <c r="J5" s="74" t="s">
        <v>55</v>
      </c>
      <c r="K5" s="74" t="s">
        <v>53</v>
      </c>
      <c r="L5" s="74" t="s">
        <v>54</v>
      </c>
      <c r="M5" s="74" t="s">
        <v>55</v>
      </c>
      <c r="N5" s="74" t="s">
        <v>56</v>
      </c>
      <c r="O5" s="74" t="s">
        <v>57</v>
      </c>
      <c r="P5" s="74" t="s">
        <v>58</v>
      </c>
    </row>
    <row r="6" spans="1:16">
      <c r="A6" s="139" t="str">
        <f>+'Càlcul pressupost '!D6</f>
        <v>Serveis Saas Moodle</v>
      </c>
      <c r="B6" s="75">
        <f>ROUND('Càlcul pressupost '!E6/1.21,2)</f>
        <v>27005.58</v>
      </c>
      <c r="C6" s="75">
        <f t="shared" ref="C6" si="0">ROUND(B6*0.21,2)</f>
        <v>5671.17</v>
      </c>
      <c r="D6" s="75">
        <f>+B6+C6</f>
        <v>32676.75</v>
      </c>
      <c r="E6" s="75">
        <f>ROUND('Càlcul pressupost '!F6/1.21,2)</f>
        <v>26033.040000000001</v>
      </c>
      <c r="F6" s="75">
        <f t="shared" ref="F6" si="1">ROUND(E6*0.21,2)</f>
        <v>5466.94</v>
      </c>
      <c r="G6" s="75">
        <f t="shared" ref="G6" si="2">+E6+F6</f>
        <v>31499.98</v>
      </c>
      <c r="H6" s="75">
        <f>ROUND('Càlcul pressupost '!G6/1.21,2)</f>
        <v>18402.64</v>
      </c>
      <c r="I6" s="75">
        <f t="shared" ref="I6" si="3">ROUND(H6*0.21,2)</f>
        <v>3864.55</v>
      </c>
      <c r="J6" s="75">
        <f t="shared" ref="J6" si="4">+H6+I6</f>
        <v>22267.19</v>
      </c>
      <c r="K6" s="75">
        <f>ROUND('Càlcul pressupost '!H6/1.21,2)</f>
        <v>9697.19</v>
      </c>
      <c r="L6" s="75">
        <f t="shared" ref="L6" si="5">ROUND(K6*0.21,2)</f>
        <v>2036.41</v>
      </c>
      <c r="M6" s="75">
        <f t="shared" ref="M6" si="6">+K6+L6</f>
        <v>11733.6</v>
      </c>
      <c r="N6" s="75">
        <f>+B6+E6+H6+K6</f>
        <v>81138.450000000012</v>
      </c>
      <c r="O6" s="75">
        <f>+C6+F6+I6+L6</f>
        <v>17039.07</v>
      </c>
      <c r="P6" s="75">
        <f>+D6+G6+J6+M6</f>
        <v>98177.52</v>
      </c>
    </row>
    <row r="7" spans="1:16">
      <c r="B7" s="76">
        <f t="shared" ref="B7:P7" si="7">SUM(B6:B6)</f>
        <v>27005.58</v>
      </c>
      <c r="C7" s="76">
        <f t="shared" si="7"/>
        <v>5671.17</v>
      </c>
      <c r="D7" s="76">
        <f t="shared" si="7"/>
        <v>32676.75</v>
      </c>
      <c r="E7" s="76">
        <f t="shared" si="7"/>
        <v>26033.040000000001</v>
      </c>
      <c r="F7" s="76">
        <f t="shared" si="7"/>
        <v>5466.94</v>
      </c>
      <c r="G7" s="76">
        <f t="shared" si="7"/>
        <v>31499.98</v>
      </c>
      <c r="H7" s="76">
        <f t="shared" si="7"/>
        <v>18402.64</v>
      </c>
      <c r="I7" s="76">
        <f t="shared" si="7"/>
        <v>3864.55</v>
      </c>
      <c r="J7" s="76">
        <f t="shared" si="7"/>
        <v>22267.19</v>
      </c>
      <c r="K7" s="76">
        <f t="shared" si="7"/>
        <v>9697.19</v>
      </c>
      <c r="L7" s="76">
        <f t="shared" si="7"/>
        <v>2036.41</v>
      </c>
      <c r="M7" s="76">
        <f t="shared" si="7"/>
        <v>11733.6</v>
      </c>
      <c r="N7" s="76">
        <f t="shared" si="7"/>
        <v>81138.450000000012</v>
      </c>
      <c r="O7" s="76">
        <f t="shared" si="7"/>
        <v>17039.07</v>
      </c>
      <c r="P7" s="76">
        <f t="shared" si="7"/>
        <v>98177.52</v>
      </c>
    </row>
    <row r="8" spans="1:16">
      <c r="P8" s="77"/>
    </row>
    <row r="9" spans="1:16">
      <c r="A9" s="78" t="s">
        <v>59</v>
      </c>
    </row>
    <row r="10" spans="1:16">
      <c r="A10" s="78"/>
    </row>
    <row r="11" spans="1:16" ht="18" customHeight="1">
      <c r="A11" s="79" t="s">
        <v>15</v>
      </c>
    </row>
    <row r="12" spans="1:16" ht="21" customHeight="1">
      <c r="A12" s="79" t="s">
        <v>12</v>
      </c>
      <c r="B12" s="79" t="s">
        <v>60</v>
      </c>
      <c r="C12" s="79" t="s">
        <v>61</v>
      </c>
      <c r="D12" s="79" t="s">
        <v>55</v>
      </c>
    </row>
    <row r="13" spans="1:16">
      <c r="A13" s="80">
        <v>2020</v>
      </c>
      <c r="B13" s="81">
        <f>+B7</f>
        <v>27005.58</v>
      </c>
      <c r="C13" s="81">
        <f>+C7</f>
        <v>5671.17</v>
      </c>
      <c r="D13" s="81">
        <f t="shared" ref="D13:D14" si="8">+B13+C13</f>
        <v>32676.75</v>
      </c>
    </row>
    <row r="14" spans="1:16">
      <c r="A14" s="80">
        <v>2021</v>
      </c>
      <c r="B14" s="81">
        <f>+E6</f>
        <v>26033.040000000001</v>
      </c>
      <c r="C14" s="81">
        <f>+F6</f>
        <v>5466.94</v>
      </c>
      <c r="D14" s="81">
        <f t="shared" si="8"/>
        <v>31499.98</v>
      </c>
    </row>
    <row r="15" spans="1:16">
      <c r="A15" s="80">
        <v>2022</v>
      </c>
      <c r="B15" s="160">
        <f>+H6</f>
        <v>18402.64</v>
      </c>
      <c r="C15" s="160">
        <f>+I6</f>
        <v>3864.55</v>
      </c>
      <c r="D15" s="160">
        <f>+B15+C15</f>
        <v>22267.19</v>
      </c>
    </row>
    <row r="16" spans="1:16">
      <c r="A16" s="80">
        <v>2023</v>
      </c>
      <c r="B16" s="81">
        <f>+K6</f>
        <v>9697.19</v>
      </c>
      <c r="C16" s="81">
        <f>+L6</f>
        <v>2036.41</v>
      </c>
      <c r="D16" s="81">
        <f t="shared" ref="D16" si="9">+B16+C16</f>
        <v>11733.6</v>
      </c>
    </row>
    <row r="17" spans="1:7">
      <c r="A17" s="80" t="s">
        <v>1</v>
      </c>
      <c r="B17" s="82">
        <f>SUM(B13:B16)</f>
        <v>81138.450000000012</v>
      </c>
      <c r="C17" s="82">
        <f>SUM(C13:C16)</f>
        <v>17039.07</v>
      </c>
      <c r="D17" s="82">
        <f>SUM(D13:D16)</f>
        <v>98177.52</v>
      </c>
      <c r="E17" s="83"/>
    </row>
    <row r="18" spans="1:7" ht="21.75" customHeight="1">
      <c r="D18" s="84"/>
      <c r="E18" s="83"/>
    </row>
    <row r="19" spans="1:7" ht="21.75" customHeight="1">
      <c r="D19" s="84"/>
      <c r="E19" s="83"/>
    </row>
    <row r="20" spans="1:7">
      <c r="A20" s="78" t="s">
        <v>62</v>
      </c>
      <c r="E20" s="83"/>
    </row>
    <row r="21" spans="1:7" ht="38.25">
      <c r="A21" s="85" t="s">
        <v>63</v>
      </c>
      <c r="B21" s="85" t="s">
        <v>64</v>
      </c>
      <c r="C21" s="85" t="s">
        <v>65</v>
      </c>
      <c r="D21" s="85" t="s">
        <v>66</v>
      </c>
      <c r="E21" s="85" t="s">
        <v>67</v>
      </c>
      <c r="F21" s="85" t="s">
        <v>68</v>
      </c>
    </row>
    <row r="22" spans="1:7">
      <c r="A22" s="86" t="s">
        <v>103</v>
      </c>
      <c r="B22" s="87">
        <f>$D$17</f>
        <v>98177.52</v>
      </c>
      <c r="C22" s="88">
        <v>0.1</v>
      </c>
      <c r="D22" s="89">
        <f>+ROUND(B22*C22,2)</f>
        <v>9817.75</v>
      </c>
      <c r="E22" s="88">
        <v>0</v>
      </c>
      <c r="F22" s="89">
        <f>+ROUND(B22*E22,2)</f>
        <v>0</v>
      </c>
    </row>
    <row r="23" spans="1:7">
      <c r="A23" s="90" t="s">
        <v>69</v>
      </c>
      <c r="B23" s="91">
        <f>SUM(B22:B22)</f>
        <v>98177.52</v>
      </c>
      <c r="C23" s="92">
        <f>SUM(C22:C22)</f>
        <v>0.1</v>
      </c>
      <c r="D23" s="93">
        <f>SUM(D22:D22)</f>
        <v>9817.75</v>
      </c>
      <c r="E23" s="92">
        <f>SUM(E22:E22)</f>
        <v>0</v>
      </c>
      <c r="F23" s="93">
        <f>SUM(F22:F22)</f>
        <v>0</v>
      </c>
    </row>
    <row r="24" spans="1:7">
      <c r="D24" s="94">
        <f>+ROUND(D23/1.21,2)</f>
        <v>8113.84</v>
      </c>
      <c r="F24" s="94">
        <f>+ROUND(F23/1.21,2)</f>
        <v>0</v>
      </c>
    </row>
    <row r="25" spans="1:7">
      <c r="D25" s="95" t="s">
        <v>70</v>
      </c>
      <c r="F25" s="95" t="s">
        <v>70</v>
      </c>
    </row>
    <row r="26" spans="1:7">
      <c r="A26" s="78" t="s">
        <v>71</v>
      </c>
    </row>
    <row r="28" spans="1:7" ht="64.5" customHeight="1">
      <c r="A28" s="96"/>
      <c r="B28" s="97" t="s">
        <v>13</v>
      </c>
      <c r="C28" s="97" t="s">
        <v>72</v>
      </c>
      <c r="D28" s="97" t="s">
        <v>73</v>
      </c>
      <c r="E28" s="97" t="s">
        <v>74</v>
      </c>
      <c r="F28" s="97" t="s">
        <v>14</v>
      </c>
    </row>
    <row r="29" spans="1:7">
      <c r="A29" s="96">
        <v>2020</v>
      </c>
      <c r="B29" s="98">
        <f>+B13</f>
        <v>27005.58</v>
      </c>
      <c r="C29" s="89"/>
      <c r="D29" s="89">
        <v>0</v>
      </c>
      <c r="E29" s="99">
        <f>ROUND(-G29/$G$34*$F$24,2)</f>
        <v>0</v>
      </c>
      <c r="F29" s="99">
        <f t="shared" ref="F29:F32" si="10">SUM(B29:D29)</f>
        <v>27005.58</v>
      </c>
      <c r="G29" s="100">
        <f>+B29+C29</f>
        <v>27005.58</v>
      </c>
    </row>
    <row r="30" spans="1:7">
      <c r="A30" s="96">
        <v>2021</v>
      </c>
      <c r="B30" s="98">
        <f>+B14</f>
        <v>26033.040000000001</v>
      </c>
      <c r="C30" s="89"/>
      <c r="D30" s="89">
        <v>0</v>
      </c>
      <c r="E30" s="99">
        <f>ROUND(-G30/$G$34*$F$24,2)</f>
        <v>0</v>
      </c>
      <c r="F30" s="99">
        <f t="shared" si="10"/>
        <v>26033.040000000001</v>
      </c>
      <c r="G30" s="100">
        <f>+B30+C30</f>
        <v>26033.040000000001</v>
      </c>
    </row>
    <row r="31" spans="1:7">
      <c r="A31" s="96">
        <v>2022</v>
      </c>
      <c r="B31" s="98">
        <f>+B15</f>
        <v>18402.64</v>
      </c>
      <c r="C31" s="89"/>
      <c r="D31" s="89">
        <v>0</v>
      </c>
      <c r="E31" s="99">
        <f>ROUND(-G31/$G$34*$F$24,2)</f>
        <v>0</v>
      </c>
      <c r="F31" s="99">
        <f t="shared" si="10"/>
        <v>18402.64</v>
      </c>
      <c r="G31" s="100">
        <f>+B31+C31</f>
        <v>18402.64</v>
      </c>
    </row>
    <row r="32" spans="1:7">
      <c r="A32" s="96">
        <v>2023</v>
      </c>
      <c r="B32" s="98">
        <f>+B16</f>
        <v>9697.19</v>
      </c>
      <c r="C32" s="89">
        <f>+'Càlcul pressupost '!L29</f>
        <v>9697.190082644629</v>
      </c>
      <c r="D32" s="89">
        <v>0</v>
      </c>
      <c r="E32" s="99">
        <f>ROUND(-G32/$G$34*$F$24,2)</f>
        <v>0</v>
      </c>
      <c r="F32" s="99">
        <f t="shared" si="10"/>
        <v>19394.380082644631</v>
      </c>
      <c r="G32" s="100">
        <f>+B32+C32</f>
        <v>19394.380082644631</v>
      </c>
    </row>
    <row r="33" spans="1:7">
      <c r="A33" s="96">
        <v>2024</v>
      </c>
      <c r="B33" s="98"/>
      <c r="C33" s="89">
        <f>+'Càlcul pressupost '!L30</f>
        <v>8248.0661157024788</v>
      </c>
      <c r="D33" s="89">
        <v>0</v>
      </c>
      <c r="E33" s="99">
        <f>ROUND(-G33/$G$34*$F$24,2)</f>
        <v>0</v>
      </c>
      <c r="F33" s="99">
        <f t="shared" ref="F33" si="11">SUM(B33:D33)</f>
        <v>8248.0661157024788</v>
      </c>
      <c r="G33" s="100">
        <f>+B33+C33</f>
        <v>8248.0661157024788</v>
      </c>
    </row>
    <row r="34" spans="1:7">
      <c r="A34" s="101" t="s">
        <v>1</v>
      </c>
      <c r="B34" s="145">
        <f>SUM(B29:B33)</f>
        <v>81138.450000000012</v>
      </c>
      <c r="C34" s="93">
        <f>SUM(C29:C33)</f>
        <v>17945.25619834711</v>
      </c>
      <c r="D34" s="93">
        <f>SUM(D29:D33)</f>
        <v>0</v>
      </c>
      <c r="E34" s="93">
        <f>SUM(E29:E32)</f>
        <v>0</v>
      </c>
      <c r="F34" s="145">
        <f>SUM(B34:D34)</f>
        <v>99083.706198347121</v>
      </c>
      <c r="G34" s="100">
        <f>SUM(G29:G32)</f>
        <v>90835.640082644648</v>
      </c>
    </row>
    <row r="35" spans="1:7">
      <c r="A35" s="102"/>
      <c r="B35" s="103"/>
      <c r="C35" s="103"/>
      <c r="D35" s="103"/>
      <c r="E35" s="103"/>
      <c r="F35" s="103"/>
      <c r="G35" s="104"/>
    </row>
    <row r="38" spans="1:7" ht="15">
      <c r="A38" s="105"/>
      <c r="B38" s="105"/>
      <c r="C38" s="105"/>
    </row>
    <row r="39" spans="1:7" ht="15">
      <c r="A39" s="105"/>
      <c r="B39" s="105"/>
      <c r="C39" s="105"/>
    </row>
    <row r="40" spans="1:7" ht="15">
      <c r="A40" s="105"/>
      <c r="B40" s="105"/>
      <c r="C40" s="105"/>
      <c r="D40" s="105"/>
    </row>
    <row r="41" spans="1:7" ht="15">
      <c r="A41" s="105"/>
      <c r="B41" s="105"/>
      <c r="C41" s="105"/>
      <c r="D41" s="105"/>
    </row>
    <row r="42" spans="1:7" ht="15">
      <c r="D42" s="105"/>
      <c r="F42" s="106"/>
    </row>
    <row r="43" spans="1:7" ht="15">
      <c r="D43" s="105"/>
    </row>
    <row r="44" spans="1:7" ht="15">
      <c r="D44" s="105"/>
    </row>
    <row r="45" spans="1:7" ht="15">
      <c r="D45" s="105" t="s">
        <v>75</v>
      </c>
    </row>
    <row r="46" spans="1:7" ht="15">
      <c r="D46" s="107"/>
    </row>
    <row r="47" spans="1:7" ht="15">
      <c r="D47" s="107"/>
    </row>
    <row r="48" spans="1:7" ht="15">
      <c r="D48" s="105"/>
    </row>
    <row r="49" spans="2:4" ht="15">
      <c r="D49" s="105"/>
    </row>
    <row r="50" spans="2:4" ht="15">
      <c r="D50" s="105"/>
    </row>
    <row r="51" spans="2:4" ht="15">
      <c r="B51" s="77"/>
      <c r="D51" s="105"/>
    </row>
    <row r="52" spans="2:4" ht="15">
      <c r="D52" s="105"/>
    </row>
    <row r="53" spans="2:4" ht="15">
      <c r="D53" s="105"/>
    </row>
  </sheetData>
  <mergeCells count="4">
    <mergeCell ref="B4:D4"/>
    <mergeCell ref="K4:M4"/>
    <mergeCell ref="H4:J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3"/>
  <sheetViews>
    <sheetView workbookViewId="0">
      <selection activeCell="G14" sqref="G14"/>
    </sheetView>
  </sheetViews>
  <sheetFormatPr defaultColWidth="14.42578125" defaultRowHeight="15"/>
  <cols>
    <col min="1" max="2" width="11.42578125" style="108" customWidth="1"/>
    <col min="3" max="3" width="46.28515625" style="108" bestFit="1" customWidth="1"/>
    <col min="4" max="4" width="28.85546875" style="108" customWidth="1"/>
    <col min="5" max="5" width="20.7109375" style="108" customWidth="1"/>
    <col min="6" max="7" width="15.85546875" style="108" customWidth="1"/>
    <col min="8" max="8" width="14.28515625" style="108" bestFit="1" customWidth="1"/>
    <col min="9" max="9" width="17" style="108" customWidth="1"/>
    <col min="10" max="10" width="28.140625" style="108" customWidth="1"/>
    <col min="11" max="11" width="19.7109375" style="108" bestFit="1" customWidth="1"/>
    <col min="12" max="12" width="17.7109375" style="108" customWidth="1"/>
    <col min="13" max="26" width="11.42578125" style="108" customWidth="1"/>
    <col min="27" max="16384" width="14.42578125" style="108"/>
  </cols>
  <sheetData>
    <row r="1" spans="1:12">
      <c r="G1" s="109"/>
    </row>
    <row r="2" spans="1:12">
      <c r="A2" s="110" t="s">
        <v>76</v>
      </c>
      <c r="B2" s="111"/>
      <c r="C2" s="111"/>
      <c r="D2" s="111"/>
      <c r="E2" s="111"/>
      <c r="F2" s="111"/>
      <c r="G2" s="112"/>
      <c r="H2" s="111"/>
      <c r="I2" s="111"/>
      <c r="J2" s="111"/>
    </row>
    <row r="3" spans="1:12" ht="15.75" customHeight="1">
      <c r="G3" s="109"/>
    </row>
    <row r="4" spans="1:12" s="118" customFormat="1" ht="44.25" customHeight="1">
      <c r="A4" s="113"/>
      <c r="B4" s="114"/>
      <c r="C4" s="115" t="s">
        <v>77</v>
      </c>
      <c r="D4" s="116" t="s">
        <v>78</v>
      </c>
      <c r="E4" s="114" t="s">
        <v>79</v>
      </c>
      <c r="F4" s="116" t="s">
        <v>80</v>
      </c>
      <c r="G4" s="117" t="s">
        <v>81</v>
      </c>
      <c r="H4" s="116" t="s">
        <v>104</v>
      </c>
      <c r="I4" s="114" t="s">
        <v>82</v>
      </c>
      <c r="J4" s="116" t="s">
        <v>83</v>
      </c>
      <c r="K4" s="116" t="s">
        <v>84</v>
      </c>
      <c r="L4" s="117" t="s">
        <v>85</v>
      </c>
    </row>
    <row r="5" spans="1:12" ht="15.75" customHeight="1">
      <c r="A5" s="119"/>
      <c r="B5" s="120"/>
      <c r="C5" s="121">
        <f>'Taules IJ'!B17</f>
        <v>81138.450000000012</v>
      </c>
      <c r="D5" s="122">
        <f>ROUND(C5*0.2, 2)</f>
        <v>16227.69</v>
      </c>
      <c r="E5" s="123">
        <f>ROUND(C5-D5, 2)</f>
        <v>64910.76</v>
      </c>
      <c r="F5" s="122">
        <f>ROUND(E5*0.08, 2)</f>
        <v>5192.8599999999997</v>
      </c>
      <c r="G5" s="124">
        <f>ROUND(D5+F5, 2)</f>
        <v>21420.55</v>
      </c>
      <c r="H5" s="121">
        <f>+ROUND((+'Càlcul pressupost '!B15+'Càlcul pressupost '!C15+'Càlcul pressupost '!D15+'Càlcul pressupost '!E15)/1.21,2)</f>
        <v>30247.93</v>
      </c>
      <c r="I5" s="123">
        <f>ROUND(E5-F5-H5, 2)</f>
        <v>29469.97</v>
      </c>
      <c r="J5" s="122">
        <f>ROUND(I5*(0.34/1.34), 2)</f>
        <v>7477.46</v>
      </c>
      <c r="K5" s="122">
        <f>ROUND(I5-J5, 2)</f>
        <v>21992.51</v>
      </c>
      <c r="L5" s="124">
        <f>+I5+H5</f>
        <v>59717.9</v>
      </c>
    </row>
    <row r="6" spans="1:12" ht="15.75" customHeight="1">
      <c r="A6" s="125"/>
      <c r="G6" s="109"/>
    </row>
    <row r="7" spans="1:12" ht="15.75" customHeight="1">
      <c r="C7" s="126" t="s">
        <v>86</v>
      </c>
      <c r="D7" s="127"/>
      <c r="G7" s="109"/>
    </row>
    <row r="8" spans="1:12" ht="15.75" customHeight="1">
      <c r="C8" s="128" t="s">
        <v>87</v>
      </c>
      <c r="D8" s="129">
        <f>K5</f>
        <v>21992.51</v>
      </c>
      <c r="G8" s="109"/>
    </row>
    <row r="9" spans="1:12" ht="15.75" customHeight="1">
      <c r="C9" s="128" t="s">
        <v>88</v>
      </c>
      <c r="D9" s="129">
        <f>J5</f>
        <v>7477.46</v>
      </c>
      <c r="G9" s="109"/>
    </row>
    <row r="10" spans="1:12" ht="15.75" customHeight="1">
      <c r="C10" s="128" t="s">
        <v>104</v>
      </c>
      <c r="D10" s="129">
        <f>+H5</f>
        <v>30247.93</v>
      </c>
      <c r="G10" s="109"/>
    </row>
    <row r="11" spans="1:12" ht="15.75" customHeight="1">
      <c r="C11" s="128" t="s">
        <v>89</v>
      </c>
      <c r="D11" s="130">
        <f>+L5</f>
        <v>59717.9</v>
      </c>
      <c r="G11" s="109"/>
    </row>
    <row r="12" spans="1:12" ht="15.75" customHeight="1">
      <c r="C12" s="131"/>
      <c r="D12" s="131"/>
      <c r="G12" s="109"/>
    </row>
    <row r="13" spans="1:12" ht="15.75" customHeight="1">
      <c r="C13" s="132" t="s">
        <v>90</v>
      </c>
      <c r="D13" s="133"/>
      <c r="G13" s="109"/>
    </row>
    <row r="14" spans="1:12" ht="15.75" customHeight="1">
      <c r="C14" s="134" t="s">
        <v>91</v>
      </c>
      <c r="D14" s="129">
        <f>F5</f>
        <v>5192.8599999999997</v>
      </c>
      <c r="G14" s="109"/>
    </row>
    <row r="15" spans="1:12" ht="15.75" customHeight="1">
      <c r="C15" s="134" t="s">
        <v>92</v>
      </c>
      <c r="D15" s="129">
        <f>D5</f>
        <v>16227.69</v>
      </c>
      <c r="G15" s="109"/>
    </row>
    <row r="16" spans="1:12" ht="15.75" customHeight="1">
      <c r="C16" s="134" t="s">
        <v>93</v>
      </c>
      <c r="D16" s="135">
        <f>G5</f>
        <v>21420.55</v>
      </c>
      <c r="G16" s="109"/>
    </row>
    <row r="17" spans="3:12" ht="15.75" customHeight="1">
      <c r="C17" s="136"/>
      <c r="D17" s="136"/>
      <c r="G17" s="109"/>
      <c r="K17" s="108" t="s">
        <v>94</v>
      </c>
      <c r="L17" s="108" t="s">
        <v>95</v>
      </c>
    </row>
    <row r="18" spans="3:12" ht="15.75" customHeight="1">
      <c r="C18" s="132" t="s">
        <v>96</v>
      </c>
      <c r="D18" s="137">
        <f>D11+D16</f>
        <v>81138.45</v>
      </c>
      <c r="G18" s="109"/>
      <c r="K18" s="138">
        <f>ROUND(D18/14*12*60%, 2)</f>
        <v>41728.35</v>
      </c>
      <c r="L18" s="138">
        <f>ROUND(K18*75%,2)</f>
        <v>31296.26</v>
      </c>
    </row>
    <row r="19" spans="3:12">
      <c r="G19" s="109"/>
    </row>
    <row r="20" spans="3:12">
      <c r="G20" s="109"/>
    </row>
    <row r="21" spans="3:12">
      <c r="G21" s="109"/>
    </row>
    <row r="22" spans="3:12">
      <c r="G22" s="109"/>
    </row>
    <row r="23" spans="3:12">
      <c r="G23" s="109"/>
    </row>
    <row r="24" spans="3:12">
      <c r="G24" s="109"/>
    </row>
    <row r="25" spans="3:12">
      <c r="G25" s="109"/>
    </row>
    <row r="26" spans="3:12">
      <c r="G26" s="109"/>
    </row>
    <row r="27" spans="3:12">
      <c r="G27" s="109"/>
    </row>
    <row r="28" spans="3:12">
      <c r="G28" s="109"/>
    </row>
    <row r="29" spans="3:12">
      <c r="G29" s="109"/>
    </row>
    <row r="30" spans="3:12">
      <c r="G30" s="109"/>
    </row>
    <row r="31" spans="3:12">
      <c r="G31" s="109"/>
    </row>
    <row r="32" spans="3:12">
      <c r="G32" s="109"/>
    </row>
    <row r="33" spans="7:7">
      <c r="G33" s="109"/>
    </row>
    <row r="34" spans="7:7">
      <c r="G34" s="109"/>
    </row>
    <row r="35" spans="7:7">
      <c r="G35" s="109"/>
    </row>
    <row r="36" spans="7:7">
      <c r="G36" s="109"/>
    </row>
    <row r="37" spans="7:7">
      <c r="G37" s="109"/>
    </row>
    <row r="38" spans="7:7">
      <c r="G38" s="109"/>
    </row>
    <row r="39" spans="7:7">
      <c r="G39" s="109"/>
    </row>
    <row r="40" spans="7:7">
      <c r="G40" s="109"/>
    </row>
    <row r="41" spans="7:7">
      <c r="G41" s="109"/>
    </row>
    <row r="42" spans="7:7">
      <c r="G42" s="109"/>
    </row>
    <row r="43" spans="7:7">
      <c r="G43" s="109"/>
    </row>
    <row r="44" spans="7:7">
      <c r="G44" s="109"/>
    </row>
    <row r="45" spans="7:7">
      <c r="G45" s="109"/>
    </row>
    <row r="46" spans="7:7">
      <c r="G46" s="109"/>
    </row>
    <row r="47" spans="7:7">
      <c r="G47" s="109"/>
    </row>
    <row r="48" spans="7:7">
      <c r="G48" s="109"/>
    </row>
    <row r="49" spans="7:7">
      <c r="G49" s="109"/>
    </row>
    <row r="50" spans="7:7">
      <c r="G50" s="109"/>
    </row>
    <row r="51" spans="7:7">
      <c r="G51" s="109"/>
    </row>
    <row r="52" spans="7:7">
      <c r="G52" s="109"/>
    </row>
    <row r="53" spans="7:7">
      <c r="G53" s="109"/>
    </row>
    <row r="54" spans="7:7">
      <c r="G54" s="109"/>
    </row>
    <row r="55" spans="7:7">
      <c r="G55" s="109"/>
    </row>
    <row r="56" spans="7:7">
      <c r="G56" s="109"/>
    </row>
    <row r="57" spans="7:7">
      <c r="G57" s="109"/>
    </row>
    <row r="58" spans="7:7">
      <c r="G58" s="109"/>
    </row>
    <row r="59" spans="7:7">
      <c r="G59" s="109"/>
    </row>
    <row r="60" spans="7:7">
      <c r="G60" s="109"/>
    </row>
    <row r="61" spans="7:7">
      <c r="G61" s="109"/>
    </row>
    <row r="62" spans="7:7">
      <c r="G62" s="109"/>
    </row>
    <row r="63" spans="7:7">
      <c r="G63" s="109"/>
    </row>
    <row r="64" spans="7:7">
      <c r="G64" s="109"/>
    </row>
    <row r="65" spans="7:7">
      <c r="G65" s="109"/>
    </row>
    <row r="66" spans="7:7">
      <c r="G66" s="109"/>
    </row>
    <row r="67" spans="7:7">
      <c r="G67" s="109"/>
    </row>
    <row r="68" spans="7:7">
      <c r="G68" s="109"/>
    </row>
    <row r="69" spans="7:7">
      <c r="G69" s="109"/>
    </row>
    <row r="70" spans="7:7">
      <c r="G70" s="109"/>
    </row>
    <row r="71" spans="7:7">
      <c r="G71" s="109"/>
    </row>
    <row r="72" spans="7:7">
      <c r="G72" s="109"/>
    </row>
    <row r="73" spans="7:7">
      <c r="G73" s="109"/>
    </row>
    <row r="74" spans="7:7">
      <c r="G74" s="109"/>
    </row>
    <row r="75" spans="7:7">
      <c r="G75" s="109"/>
    </row>
    <row r="76" spans="7:7">
      <c r="G76" s="109"/>
    </row>
    <row r="77" spans="7:7">
      <c r="G77" s="109"/>
    </row>
    <row r="78" spans="7:7">
      <c r="G78" s="109"/>
    </row>
    <row r="79" spans="7:7">
      <c r="G79" s="109"/>
    </row>
    <row r="80" spans="7:7">
      <c r="G80" s="109"/>
    </row>
    <row r="81" spans="7:7">
      <c r="G81" s="109"/>
    </row>
    <row r="82" spans="7:7">
      <c r="G82" s="109"/>
    </row>
    <row r="83" spans="7:7">
      <c r="G83" s="109"/>
    </row>
    <row r="84" spans="7:7">
      <c r="G84" s="109"/>
    </row>
    <row r="85" spans="7:7">
      <c r="G85" s="109"/>
    </row>
    <row r="86" spans="7:7">
      <c r="G86" s="109"/>
    </row>
    <row r="87" spans="7:7">
      <c r="G87" s="109"/>
    </row>
    <row r="88" spans="7:7">
      <c r="G88" s="109"/>
    </row>
    <row r="89" spans="7:7">
      <c r="G89" s="109"/>
    </row>
    <row r="90" spans="7:7">
      <c r="G90" s="109"/>
    </row>
    <row r="91" spans="7:7">
      <c r="G91" s="109"/>
    </row>
    <row r="92" spans="7:7">
      <c r="G92" s="109"/>
    </row>
    <row r="93" spans="7:7">
      <c r="G93" s="109"/>
    </row>
    <row r="94" spans="7:7">
      <c r="G94" s="109"/>
    </row>
    <row r="95" spans="7:7">
      <c r="G95" s="109"/>
    </row>
    <row r="96" spans="7:7">
      <c r="G96" s="109"/>
    </row>
    <row r="97" spans="7:7">
      <c r="G97" s="109"/>
    </row>
    <row r="98" spans="7:7">
      <c r="G98" s="109"/>
    </row>
    <row r="99" spans="7:7">
      <c r="G99" s="109"/>
    </row>
    <row r="100" spans="7:7">
      <c r="G100" s="109"/>
    </row>
    <row r="101" spans="7:7">
      <c r="G101" s="109"/>
    </row>
    <row r="102" spans="7:7">
      <c r="G102" s="109"/>
    </row>
    <row r="103" spans="7:7">
      <c r="G103" s="109"/>
    </row>
    <row r="104" spans="7:7">
      <c r="G104" s="109"/>
    </row>
    <row r="105" spans="7:7">
      <c r="G105" s="109"/>
    </row>
    <row r="106" spans="7:7">
      <c r="G106" s="109"/>
    </row>
    <row r="107" spans="7:7">
      <c r="G107" s="109"/>
    </row>
    <row r="108" spans="7:7">
      <c r="G108" s="109"/>
    </row>
    <row r="109" spans="7:7">
      <c r="G109" s="109"/>
    </row>
    <row r="110" spans="7:7">
      <c r="G110" s="109"/>
    </row>
    <row r="111" spans="7:7">
      <c r="G111" s="109"/>
    </row>
    <row r="112" spans="7:7">
      <c r="G112" s="109"/>
    </row>
    <row r="113" spans="7:7">
      <c r="G113" s="109"/>
    </row>
    <row r="114" spans="7:7">
      <c r="G114" s="109"/>
    </row>
    <row r="115" spans="7:7">
      <c r="G115" s="109"/>
    </row>
    <row r="116" spans="7:7">
      <c r="G116" s="109"/>
    </row>
    <row r="117" spans="7:7">
      <c r="G117" s="109"/>
    </row>
    <row r="118" spans="7:7">
      <c r="G118" s="109"/>
    </row>
    <row r="119" spans="7:7">
      <c r="G119" s="109"/>
    </row>
    <row r="120" spans="7:7">
      <c r="G120" s="109"/>
    </row>
    <row r="121" spans="7:7">
      <c r="G121" s="109"/>
    </row>
    <row r="122" spans="7:7">
      <c r="G122" s="109"/>
    </row>
    <row r="123" spans="7:7">
      <c r="G123" s="109"/>
    </row>
    <row r="124" spans="7:7">
      <c r="G124" s="109"/>
    </row>
    <row r="125" spans="7:7">
      <c r="G125" s="109"/>
    </row>
    <row r="126" spans="7:7">
      <c r="G126" s="109"/>
    </row>
    <row r="127" spans="7:7">
      <c r="G127" s="109"/>
    </row>
    <row r="128" spans="7:7">
      <c r="G128" s="109"/>
    </row>
    <row r="129" spans="7:7">
      <c r="G129" s="109"/>
    </row>
    <row r="130" spans="7:7">
      <c r="G130" s="109"/>
    </row>
    <row r="131" spans="7:7">
      <c r="G131" s="109"/>
    </row>
    <row r="132" spans="7:7">
      <c r="G132" s="109"/>
    </row>
    <row r="133" spans="7:7">
      <c r="G133" s="109"/>
    </row>
    <row r="134" spans="7:7">
      <c r="G134" s="109"/>
    </row>
    <row r="135" spans="7:7">
      <c r="G135" s="109"/>
    </row>
    <row r="136" spans="7:7">
      <c r="G136" s="109"/>
    </row>
    <row r="137" spans="7:7">
      <c r="G137" s="109"/>
    </row>
    <row r="138" spans="7:7">
      <c r="G138" s="109"/>
    </row>
    <row r="139" spans="7:7">
      <c r="G139" s="109"/>
    </row>
    <row r="140" spans="7:7">
      <c r="G140" s="109"/>
    </row>
    <row r="141" spans="7:7">
      <c r="G141" s="109"/>
    </row>
    <row r="142" spans="7:7">
      <c r="G142" s="109"/>
    </row>
    <row r="143" spans="7:7">
      <c r="G143" s="109"/>
    </row>
    <row r="144" spans="7:7">
      <c r="G144" s="109"/>
    </row>
    <row r="145" spans="7:7">
      <c r="G145" s="109"/>
    </row>
    <row r="146" spans="7:7">
      <c r="G146" s="109"/>
    </row>
    <row r="147" spans="7:7">
      <c r="G147" s="109"/>
    </row>
    <row r="148" spans="7:7">
      <c r="G148" s="109"/>
    </row>
    <row r="149" spans="7:7">
      <c r="G149" s="109"/>
    </row>
    <row r="150" spans="7:7">
      <c r="G150" s="109"/>
    </row>
    <row r="151" spans="7:7">
      <c r="G151" s="109"/>
    </row>
    <row r="152" spans="7:7">
      <c r="G152" s="109"/>
    </row>
    <row r="153" spans="7:7">
      <c r="G153" s="109"/>
    </row>
    <row r="154" spans="7:7">
      <c r="G154" s="109"/>
    </row>
    <row r="155" spans="7:7">
      <c r="G155" s="109"/>
    </row>
    <row r="156" spans="7:7">
      <c r="G156" s="109"/>
    </row>
    <row r="157" spans="7:7">
      <c r="G157" s="109"/>
    </row>
    <row r="158" spans="7:7">
      <c r="G158" s="109"/>
    </row>
    <row r="159" spans="7:7">
      <c r="G159" s="109"/>
    </row>
    <row r="160" spans="7:7">
      <c r="G160" s="109"/>
    </row>
    <row r="161" spans="7:7">
      <c r="G161" s="109"/>
    </row>
    <row r="162" spans="7:7">
      <c r="G162" s="109"/>
    </row>
    <row r="163" spans="7:7">
      <c r="G163" s="109"/>
    </row>
    <row r="164" spans="7:7">
      <c r="G164" s="109"/>
    </row>
    <row r="165" spans="7:7">
      <c r="G165" s="109"/>
    </row>
    <row r="166" spans="7:7">
      <c r="G166" s="109"/>
    </row>
    <row r="167" spans="7:7">
      <c r="G167" s="109"/>
    </row>
    <row r="168" spans="7:7">
      <c r="G168" s="109"/>
    </row>
    <row r="169" spans="7:7">
      <c r="G169" s="109"/>
    </row>
    <row r="170" spans="7:7">
      <c r="G170" s="109"/>
    </row>
    <row r="171" spans="7:7">
      <c r="G171" s="109"/>
    </row>
    <row r="172" spans="7:7">
      <c r="G172" s="109"/>
    </row>
    <row r="173" spans="7:7">
      <c r="G173" s="109"/>
    </row>
    <row r="174" spans="7:7">
      <c r="G174" s="109"/>
    </row>
    <row r="175" spans="7:7">
      <c r="G175" s="109"/>
    </row>
    <row r="176" spans="7:7">
      <c r="G176" s="109"/>
    </row>
    <row r="177" spans="7:7">
      <c r="G177" s="109"/>
    </row>
    <row r="178" spans="7:7">
      <c r="G178" s="109"/>
    </row>
    <row r="179" spans="7:7">
      <c r="G179" s="109"/>
    </row>
    <row r="180" spans="7:7">
      <c r="G180" s="109"/>
    </row>
    <row r="181" spans="7:7">
      <c r="G181" s="109"/>
    </row>
    <row r="182" spans="7:7">
      <c r="G182" s="109"/>
    </row>
    <row r="183" spans="7:7">
      <c r="G183" s="109"/>
    </row>
    <row r="184" spans="7:7">
      <c r="G184" s="109"/>
    </row>
    <row r="185" spans="7:7">
      <c r="G185" s="109"/>
    </row>
    <row r="186" spans="7:7">
      <c r="G186" s="109"/>
    </row>
    <row r="187" spans="7:7">
      <c r="G187" s="109"/>
    </row>
    <row r="188" spans="7:7">
      <c r="G188" s="109"/>
    </row>
    <row r="189" spans="7:7">
      <c r="G189" s="109"/>
    </row>
    <row r="190" spans="7:7">
      <c r="G190" s="109"/>
    </row>
    <row r="191" spans="7:7">
      <c r="G191" s="109"/>
    </row>
    <row r="192" spans="7:7">
      <c r="G192" s="109"/>
    </row>
    <row r="193" spans="7:7">
      <c r="G193" s="109"/>
    </row>
    <row r="194" spans="7:7">
      <c r="G194" s="109"/>
    </row>
    <row r="195" spans="7:7">
      <c r="G195" s="109"/>
    </row>
    <row r="196" spans="7:7">
      <c r="G196" s="109"/>
    </row>
    <row r="197" spans="7:7">
      <c r="G197" s="109"/>
    </row>
    <row r="198" spans="7:7">
      <c r="G198" s="109"/>
    </row>
    <row r="199" spans="7:7">
      <c r="G199" s="109"/>
    </row>
    <row r="200" spans="7:7">
      <c r="G200" s="109"/>
    </row>
    <row r="201" spans="7:7">
      <c r="G201" s="109"/>
    </row>
    <row r="202" spans="7:7">
      <c r="G202" s="109"/>
    </row>
    <row r="203" spans="7:7">
      <c r="G203" s="109"/>
    </row>
    <row r="204" spans="7:7">
      <c r="G204" s="109"/>
    </row>
    <row r="205" spans="7:7">
      <c r="G205" s="109"/>
    </row>
    <row r="206" spans="7:7">
      <c r="G206" s="109"/>
    </row>
    <row r="207" spans="7:7">
      <c r="G207" s="109"/>
    </row>
    <row r="208" spans="7:7">
      <c r="G208" s="109"/>
    </row>
    <row r="209" spans="7:7">
      <c r="G209" s="109"/>
    </row>
    <row r="210" spans="7:7">
      <c r="G210" s="109"/>
    </row>
    <row r="211" spans="7:7">
      <c r="G211" s="109"/>
    </row>
    <row r="212" spans="7:7">
      <c r="G212" s="109"/>
    </row>
    <row r="213" spans="7:7">
      <c r="G213" s="109"/>
    </row>
    <row r="214" spans="7:7">
      <c r="G214" s="109"/>
    </row>
    <row r="215" spans="7:7">
      <c r="G215" s="109"/>
    </row>
    <row r="216" spans="7:7">
      <c r="G216" s="109"/>
    </row>
    <row r="217" spans="7:7">
      <c r="G217" s="109"/>
    </row>
    <row r="218" spans="7:7">
      <c r="G218" s="109"/>
    </row>
    <row r="219" spans="7:7">
      <c r="G219" s="109"/>
    </row>
    <row r="220" spans="7:7">
      <c r="G220" s="109"/>
    </row>
    <row r="221" spans="7:7">
      <c r="G221" s="109"/>
    </row>
    <row r="222" spans="7:7">
      <c r="G222" s="109"/>
    </row>
    <row r="223" spans="7:7">
      <c r="G223" s="109"/>
    </row>
    <row r="224" spans="7:7">
      <c r="G224" s="109"/>
    </row>
    <row r="225" spans="7:7">
      <c r="G225" s="109"/>
    </row>
    <row r="226" spans="7:7">
      <c r="G226" s="109"/>
    </row>
    <row r="227" spans="7:7">
      <c r="G227" s="109"/>
    </row>
    <row r="228" spans="7:7">
      <c r="G228" s="109"/>
    </row>
    <row r="229" spans="7:7">
      <c r="G229" s="109"/>
    </row>
    <row r="230" spans="7:7">
      <c r="G230" s="109"/>
    </row>
    <row r="231" spans="7:7">
      <c r="G231" s="109"/>
    </row>
    <row r="232" spans="7:7">
      <c r="G232" s="109"/>
    </row>
    <row r="233" spans="7:7">
      <c r="G233" s="109"/>
    </row>
    <row r="234" spans="7:7">
      <c r="G234" s="109"/>
    </row>
    <row r="235" spans="7:7">
      <c r="G235" s="109"/>
    </row>
    <row r="236" spans="7:7">
      <c r="G236" s="109"/>
    </row>
    <row r="237" spans="7:7">
      <c r="G237" s="109"/>
    </row>
    <row r="238" spans="7:7">
      <c r="G238" s="109"/>
    </row>
    <row r="239" spans="7:7">
      <c r="G239" s="109"/>
    </row>
    <row r="240" spans="7:7">
      <c r="G240" s="109"/>
    </row>
    <row r="241" spans="7:7">
      <c r="G241" s="109"/>
    </row>
    <row r="242" spans="7:7">
      <c r="G242" s="109"/>
    </row>
    <row r="243" spans="7:7">
      <c r="G243" s="109"/>
    </row>
    <row r="244" spans="7:7">
      <c r="G244" s="109"/>
    </row>
    <row r="245" spans="7:7">
      <c r="G245" s="109"/>
    </row>
    <row r="246" spans="7:7">
      <c r="G246" s="109"/>
    </row>
    <row r="247" spans="7:7">
      <c r="G247" s="109"/>
    </row>
    <row r="248" spans="7:7">
      <c r="G248" s="109"/>
    </row>
    <row r="249" spans="7:7">
      <c r="G249" s="109"/>
    </row>
    <row r="250" spans="7:7">
      <c r="G250" s="109"/>
    </row>
    <row r="251" spans="7:7">
      <c r="G251" s="109"/>
    </row>
    <row r="252" spans="7:7">
      <c r="G252" s="109"/>
    </row>
    <row r="253" spans="7:7">
      <c r="G253" s="109"/>
    </row>
    <row r="254" spans="7:7">
      <c r="G254" s="109"/>
    </row>
    <row r="255" spans="7:7">
      <c r="G255" s="109"/>
    </row>
    <row r="256" spans="7:7">
      <c r="G256" s="109"/>
    </row>
    <row r="257" spans="7:7">
      <c r="G257" s="109"/>
    </row>
    <row r="258" spans="7:7">
      <c r="G258" s="109"/>
    </row>
    <row r="259" spans="7:7">
      <c r="G259" s="109"/>
    </row>
    <row r="260" spans="7:7">
      <c r="G260" s="109"/>
    </row>
    <row r="261" spans="7:7">
      <c r="G261" s="109"/>
    </row>
    <row r="262" spans="7:7">
      <c r="G262" s="109"/>
    </row>
    <row r="263" spans="7:7">
      <c r="G263" s="109"/>
    </row>
    <row r="264" spans="7:7">
      <c r="G264" s="109"/>
    </row>
    <row r="265" spans="7:7">
      <c r="G265" s="109"/>
    </row>
    <row r="266" spans="7:7">
      <c r="G266" s="109"/>
    </row>
    <row r="267" spans="7:7">
      <c r="G267" s="109"/>
    </row>
    <row r="268" spans="7:7">
      <c r="G268" s="109"/>
    </row>
    <row r="269" spans="7:7">
      <c r="G269" s="109"/>
    </row>
    <row r="270" spans="7:7">
      <c r="G270" s="109"/>
    </row>
    <row r="271" spans="7:7">
      <c r="G271" s="109"/>
    </row>
    <row r="272" spans="7:7">
      <c r="G272" s="109"/>
    </row>
    <row r="273" spans="7:7">
      <c r="G273" s="109"/>
    </row>
    <row r="274" spans="7:7">
      <c r="G274" s="109"/>
    </row>
    <row r="275" spans="7:7">
      <c r="G275" s="109"/>
    </row>
    <row r="276" spans="7:7">
      <c r="G276" s="109"/>
    </row>
    <row r="277" spans="7:7">
      <c r="G277" s="109"/>
    </row>
    <row r="278" spans="7:7">
      <c r="G278" s="109"/>
    </row>
    <row r="279" spans="7:7">
      <c r="G279" s="109"/>
    </row>
    <row r="280" spans="7:7">
      <c r="G280" s="109"/>
    </row>
    <row r="281" spans="7:7">
      <c r="G281" s="109"/>
    </row>
    <row r="282" spans="7:7">
      <c r="G282" s="109"/>
    </row>
    <row r="283" spans="7:7">
      <c r="G283" s="109"/>
    </row>
    <row r="284" spans="7:7">
      <c r="G284" s="109"/>
    </row>
    <row r="285" spans="7:7">
      <c r="G285" s="109"/>
    </row>
    <row r="286" spans="7:7">
      <c r="G286" s="109"/>
    </row>
    <row r="287" spans="7:7">
      <c r="G287" s="109"/>
    </row>
    <row r="288" spans="7:7">
      <c r="G288" s="109"/>
    </row>
    <row r="289" spans="7:7">
      <c r="G289" s="109"/>
    </row>
    <row r="290" spans="7:7">
      <c r="G290" s="109"/>
    </row>
    <row r="291" spans="7:7">
      <c r="G291" s="109"/>
    </row>
    <row r="292" spans="7:7">
      <c r="G292" s="109"/>
    </row>
    <row r="293" spans="7:7">
      <c r="G293" s="109"/>
    </row>
    <row r="294" spans="7:7">
      <c r="G294" s="109"/>
    </row>
    <row r="295" spans="7:7">
      <c r="G295" s="109"/>
    </row>
    <row r="296" spans="7:7">
      <c r="G296" s="109"/>
    </row>
    <row r="297" spans="7:7">
      <c r="G297" s="109"/>
    </row>
    <row r="298" spans="7:7">
      <c r="G298" s="109"/>
    </row>
    <row r="299" spans="7:7">
      <c r="G299" s="109"/>
    </row>
    <row r="300" spans="7:7">
      <c r="G300" s="109"/>
    </row>
    <row r="301" spans="7:7">
      <c r="G301" s="109"/>
    </row>
    <row r="302" spans="7:7">
      <c r="G302" s="109"/>
    </row>
    <row r="303" spans="7:7">
      <c r="G303" s="109"/>
    </row>
    <row r="304" spans="7:7">
      <c r="G304" s="109"/>
    </row>
    <row r="305" spans="7:7">
      <c r="G305" s="109"/>
    </row>
    <row r="306" spans="7:7">
      <c r="G306" s="109"/>
    </row>
    <row r="307" spans="7:7">
      <c r="G307" s="109"/>
    </row>
    <row r="308" spans="7:7">
      <c r="G308" s="109"/>
    </row>
    <row r="309" spans="7:7">
      <c r="G309" s="109"/>
    </row>
    <row r="310" spans="7:7">
      <c r="G310" s="109"/>
    </row>
    <row r="311" spans="7:7">
      <c r="G311" s="109"/>
    </row>
    <row r="312" spans="7:7">
      <c r="G312" s="109"/>
    </row>
    <row r="313" spans="7:7">
      <c r="G313" s="109"/>
    </row>
    <row r="314" spans="7:7">
      <c r="G314" s="109"/>
    </row>
    <row r="315" spans="7:7">
      <c r="G315" s="109"/>
    </row>
    <row r="316" spans="7:7">
      <c r="G316" s="109"/>
    </row>
    <row r="317" spans="7:7">
      <c r="G317" s="109"/>
    </row>
    <row r="318" spans="7:7">
      <c r="G318" s="109"/>
    </row>
    <row r="319" spans="7:7">
      <c r="G319" s="109"/>
    </row>
    <row r="320" spans="7:7">
      <c r="G320" s="109"/>
    </row>
    <row r="321" spans="7:7">
      <c r="G321" s="109"/>
    </row>
    <row r="322" spans="7:7">
      <c r="G322" s="109"/>
    </row>
    <row r="323" spans="7:7">
      <c r="G323" s="109"/>
    </row>
    <row r="324" spans="7:7">
      <c r="G324" s="109"/>
    </row>
    <row r="325" spans="7:7">
      <c r="G325" s="109"/>
    </row>
    <row r="326" spans="7:7">
      <c r="G326" s="109"/>
    </row>
    <row r="327" spans="7:7">
      <c r="G327" s="109"/>
    </row>
    <row r="328" spans="7:7">
      <c r="G328" s="109"/>
    </row>
    <row r="329" spans="7:7">
      <c r="G329" s="109"/>
    </row>
    <row r="330" spans="7:7">
      <c r="G330" s="109"/>
    </row>
    <row r="331" spans="7:7">
      <c r="G331" s="109"/>
    </row>
    <row r="332" spans="7:7">
      <c r="G332" s="109"/>
    </row>
    <row r="333" spans="7:7">
      <c r="G333" s="109"/>
    </row>
    <row r="334" spans="7:7">
      <c r="G334" s="109"/>
    </row>
    <row r="335" spans="7:7">
      <c r="G335" s="109"/>
    </row>
    <row r="336" spans="7:7">
      <c r="G336" s="109"/>
    </row>
    <row r="337" spans="7:7">
      <c r="G337" s="109"/>
    </row>
    <row r="338" spans="7:7">
      <c r="G338" s="109"/>
    </row>
    <row r="339" spans="7:7">
      <c r="G339" s="109"/>
    </row>
    <row r="340" spans="7:7">
      <c r="G340" s="109"/>
    </row>
    <row r="341" spans="7:7">
      <c r="G341" s="109"/>
    </row>
    <row r="342" spans="7:7">
      <c r="G342" s="109"/>
    </row>
    <row r="343" spans="7:7">
      <c r="G343" s="109"/>
    </row>
    <row r="344" spans="7:7">
      <c r="G344" s="109"/>
    </row>
    <row r="345" spans="7:7">
      <c r="G345" s="109"/>
    </row>
    <row r="346" spans="7:7">
      <c r="G346" s="109"/>
    </row>
    <row r="347" spans="7:7">
      <c r="G347" s="109"/>
    </row>
    <row r="348" spans="7:7">
      <c r="G348" s="109"/>
    </row>
    <row r="349" spans="7:7">
      <c r="G349" s="109"/>
    </row>
    <row r="350" spans="7:7">
      <c r="G350" s="109"/>
    </row>
    <row r="351" spans="7:7">
      <c r="G351" s="109"/>
    </row>
    <row r="352" spans="7:7">
      <c r="G352" s="109"/>
    </row>
    <row r="353" spans="7:7">
      <c r="G353" s="109"/>
    </row>
    <row r="354" spans="7:7">
      <c r="G354" s="109"/>
    </row>
    <row r="355" spans="7:7">
      <c r="G355" s="109"/>
    </row>
    <row r="356" spans="7:7">
      <c r="G356" s="109"/>
    </row>
    <row r="357" spans="7:7">
      <c r="G357" s="109"/>
    </row>
    <row r="358" spans="7:7">
      <c r="G358" s="109"/>
    </row>
    <row r="359" spans="7:7">
      <c r="G359" s="109"/>
    </row>
    <row r="360" spans="7:7">
      <c r="G360" s="109"/>
    </row>
    <row r="361" spans="7:7">
      <c r="G361" s="109"/>
    </row>
    <row r="362" spans="7:7">
      <c r="G362" s="109"/>
    </row>
    <row r="363" spans="7:7">
      <c r="G363" s="109"/>
    </row>
    <row r="364" spans="7:7">
      <c r="G364" s="109"/>
    </row>
    <row r="365" spans="7:7">
      <c r="G365" s="109"/>
    </row>
    <row r="366" spans="7:7">
      <c r="G366" s="109"/>
    </row>
    <row r="367" spans="7:7">
      <c r="G367" s="109"/>
    </row>
    <row r="368" spans="7:7">
      <c r="G368" s="109"/>
    </row>
    <row r="369" spans="7:7">
      <c r="G369" s="109"/>
    </row>
    <row r="370" spans="7:7">
      <c r="G370" s="109"/>
    </row>
    <row r="371" spans="7:7">
      <c r="G371" s="109"/>
    </row>
    <row r="372" spans="7:7">
      <c r="G372" s="109"/>
    </row>
    <row r="373" spans="7:7">
      <c r="G373" s="109"/>
    </row>
    <row r="374" spans="7:7">
      <c r="G374" s="109"/>
    </row>
    <row r="375" spans="7:7">
      <c r="G375" s="109"/>
    </row>
    <row r="376" spans="7:7">
      <c r="G376" s="109"/>
    </row>
    <row r="377" spans="7:7">
      <c r="G377" s="109"/>
    </row>
    <row r="378" spans="7:7">
      <c r="G378" s="109"/>
    </row>
    <row r="379" spans="7:7">
      <c r="G379" s="109"/>
    </row>
    <row r="380" spans="7:7">
      <c r="G380" s="109"/>
    </row>
    <row r="381" spans="7:7">
      <c r="G381" s="109"/>
    </row>
    <row r="382" spans="7:7">
      <c r="G382" s="109"/>
    </row>
    <row r="383" spans="7:7">
      <c r="G383" s="109"/>
    </row>
    <row r="384" spans="7:7">
      <c r="G384" s="109"/>
    </row>
    <row r="385" spans="7:7">
      <c r="G385" s="109"/>
    </row>
    <row r="386" spans="7:7">
      <c r="G386" s="109"/>
    </row>
    <row r="387" spans="7:7">
      <c r="G387" s="109"/>
    </row>
    <row r="388" spans="7:7">
      <c r="G388" s="109"/>
    </row>
    <row r="389" spans="7:7">
      <c r="G389" s="109"/>
    </row>
    <row r="390" spans="7:7">
      <c r="G390" s="109"/>
    </row>
    <row r="391" spans="7:7">
      <c r="G391" s="109"/>
    </row>
    <row r="392" spans="7:7">
      <c r="G392" s="109"/>
    </row>
    <row r="393" spans="7:7">
      <c r="G393" s="109"/>
    </row>
    <row r="394" spans="7:7">
      <c r="G394" s="109"/>
    </row>
    <row r="395" spans="7:7">
      <c r="G395" s="109"/>
    </row>
    <row r="396" spans="7:7">
      <c r="G396" s="109"/>
    </row>
    <row r="397" spans="7:7">
      <c r="G397" s="109"/>
    </row>
    <row r="398" spans="7:7">
      <c r="G398" s="109"/>
    </row>
    <row r="399" spans="7:7">
      <c r="G399" s="109"/>
    </row>
    <row r="400" spans="7:7">
      <c r="G400" s="109"/>
    </row>
    <row r="401" spans="7:7">
      <c r="G401" s="109"/>
    </row>
    <row r="402" spans="7:7">
      <c r="G402" s="109"/>
    </row>
    <row r="403" spans="7:7">
      <c r="G403" s="109"/>
    </row>
    <row r="404" spans="7:7">
      <c r="G404" s="109"/>
    </row>
    <row r="405" spans="7:7">
      <c r="G405" s="109"/>
    </row>
    <row r="406" spans="7:7">
      <c r="G406" s="109"/>
    </row>
    <row r="407" spans="7:7">
      <c r="G407" s="109"/>
    </row>
    <row r="408" spans="7:7">
      <c r="G408" s="109"/>
    </row>
    <row r="409" spans="7:7">
      <c r="G409" s="109"/>
    </row>
    <row r="410" spans="7:7">
      <c r="G410" s="109"/>
    </row>
    <row r="411" spans="7:7">
      <c r="G411" s="109"/>
    </row>
    <row r="412" spans="7:7">
      <c r="G412" s="109"/>
    </row>
    <row r="413" spans="7:7">
      <c r="G413" s="109"/>
    </row>
    <row r="414" spans="7:7">
      <c r="G414" s="109"/>
    </row>
    <row r="415" spans="7:7">
      <c r="G415" s="109"/>
    </row>
    <row r="416" spans="7:7">
      <c r="G416" s="109"/>
    </row>
    <row r="417" spans="7:7">
      <c r="G417" s="109"/>
    </row>
    <row r="418" spans="7:7">
      <c r="G418" s="109"/>
    </row>
    <row r="419" spans="7:7">
      <c r="G419" s="109"/>
    </row>
    <row r="420" spans="7:7">
      <c r="G420" s="109"/>
    </row>
    <row r="421" spans="7:7">
      <c r="G421" s="109"/>
    </row>
    <row r="422" spans="7:7">
      <c r="G422" s="109"/>
    </row>
    <row r="423" spans="7:7">
      <c r="G423" s="109"/>
    </row>
    <row r="424" spans="7:7">
      <c r="G424" s="109"/>
    </row>
    <row r="425" spans="7:7">
      <c r="G425" s="109"/>
    </row>
    <row r="426" spans="7:7">
      <c r="G426" s="109"/>
    </row>
    <row r="427" spans="7:7">
      <c r="G427" s="109"/>
    </row>
    <row r="428" spans="7:7">
      <c r="G428" s="109"/>
    </row>
    <row r="429" spans="7:7">
      <c r="G429" s="109"/>
    </row>
    <row r="430" spans="7:7">
      <c r="G430" s="109"/>
    </row>
    <row r="431" spans="7:7">
      <c r="G431" s="109"/>
    </row>
    <row r="432" spans="7:7">
      <c r="G432" s="109"/>
    </row>
    <row r="433" spans="7:7">
      <c r="G433" s="109"/>
    </row>
    <row r="434" spans="7:7">
      <c r="G434" s="109"/>
    </row>
    <row r="435" spans="7:7">
      <c r="G435" s="109"/>
    </row>
    <row r="436" spans="7:7">
      <c r="G436" s="109"/>
    </row>
    <row r="437" spans="7:7">
      <c r="G437" s="109"/>
    </row>
    <row r="438" spans="7:7">
      <c r="G438" s="109"/>
    </row>
    <row r="439" spans="7:7">
      <c r="G439" s="109"/>
    </row>
    <row r="440" spans="7:7">
      <c r="G440" s="109"/>
    </row>
    <row r="441" spans="7:7">
      <c r="G441" s="109"/>
    </row>
    <row r="442" spans="7:7">
      <c r="G442" s="109"/>
    </row>
    <row r="443" spans="7:7">
      <c r="G443" s="109"/>
    </row>
    <row r="444" spans="7:7">
      <c r="G444" s="109"/>
    </row>
    <row r="445" spans="7:7">
      <c r="G445" s="109"/>
    </row>
    <row r="446" spans="7:7">
      <c r="G446" s="109"/>
    </row>
    <row r="447" spans="7:7">
      <c r="G447" s="109"/>
    </row>
    <row r="448" spans="7:7">
      <c r="G448" s="109"/>
    </row>
    <row r="449" spans="7:7">
      <c r="G449" s="109"/>
    </row>
    <row r="450" spans="7:7">
      <c r="G450" s="109"/>
    </row>
    <row r="451" spans="7:7">
      <c r="G451" s="109"/>
    </row>
    <row r="452" spans="7:7">
      <c r="G452" s="109"/>
    </row>
    <row r="453" spans="7:7">
      <c r="G453" s="109"/>
    </row>
    <row r="454" spans="7:7">
      <c r="G454" s="109"/>
    </row>
    <row r="455" spans="7:7">
      <c r="G455" s="109"/>
    </row>
    <row r="456" spans="7:7">
      <c r="G456" s="109"/>
    </row>
    <row r="457" spans="7:7">
      <c r="G457" s="109"/>
    </row>
    <row r="458" spans="7:7">
      <c r="G458" s="109"/>
    </row>
    <row r="459" spans="7:7">
      <c r="G459" s="109"/>
    </row>
    <row r="460" spans="7:7">
      <c r="G460" s="109"/>
    </row>
    <row r="461" spans="7:7">
      <c r="G461" s="109"/>
    </row>
    <row r="462" spans="7:7">
      <c r="G462" s="109"/>
    </row>
    <row r="463" spans="7:7">
      <c r="G463" s="109"/>
    </row>
    <row r="464" spans="7:7">
      <c r="G464" s="109"/>
    </row>
    <row r="465" spans="7:7">
      <c r="G465" s="109"/>
    </row>
    <row r="466" spans="7:7">
      <c r="G466" s="109"/>
    </row>
    <row r="467" spans="7:7">
      <c r="G467" s="109"/>
    </row>
    <row r="468" spans="7:7">
      <c r="G468" s="109"/>
    </row>
    <row r="469" spans="7:7">
      <c r="G469" s="109"/>
    </row>
    <row r="470" spans="7:7">
      <c r="G470" s="109"/>
    </row>
    <row r="471" spans="7:7">
      <c r="G471" s="109"/>
    </row>
    <row r="472" spans="7:7">
      <c r="G472" s="109"/>
    </row>
    <row r="473" spans="7:7">
      <c r="G473" s="109"/>
    </row>
    <row r="474" spans="7:7">
      <c r="G474" s="109"/>
    </row>
    <row r="475" spans="7:7">
      <c r="G475" s="109"/>
    </row>
    <row r="476" spans="7:7">
      <c r="G476" s="109"/>
    </row>
    <row r="477" spans="7:7">
      <c r="G477" s="109"/>
    </row>
    <row r="478" spans="7:7">
      <c r="G478" s="109"/>
    </row>
    <row r="479" spans="7:7">
      <c r="G479" s="109"/>
    </row>
    <row r="480" spans="7:7">
      <c r="G480" s="109"/>
    </row>
    <row r="481" spans="7:7">
      <c r="G481" s="109"/>
    </row>
    <row r="482" spans="7:7">
      <c r="G482" s="109"/>
    </row>
    <row r="483" spans="7:7">
      <c r="G483" s="109"/>
    </row>
    <row r="484" spans="7:7">
      <c r="G484" s="109"/>
    </row>
    <row r="485" spans="7:7">
      <c r="G485" s="109"/>
    </row>
    <row r="486" spans="7:7">
      <c r="G486" s="109"/>
    </row>
    <row r="487" spans="7:7">
      <c r="G487" s="109"/>
    </row>
    <row r="488" spans="7:7">
      <c r="G488" s="109"/>
    </row>
    <row r="489" spans="7:7">
      <c r="G489" s="109"/>
    </row>
    <row r="490" spans="7:7">
      <c r="G490" s="109"/>
    </row>
    <row r="491" spans="7:7">
      <c r="G491" s="109"/>
    </row>
    <row r="492" spans="7:7">
      <c r="G492" s="109"/>
    </row>
    <row r="493" spans="7:7">
      <c r="G493" s="109"/>
    </row>
    <row r="494" spans="7:7">
      <c r="G494" s="109"/>
    </row>
    <row r="495" spans="7:7">
      <c r="G495" s="109"/>
    </row>
    <row r="496" spans="7:7">
      <c r="G496" s="109"/>
    </row>
    <row r="497" spans="7:7">
      <c r="G497" s="109"/>
    </row>
    <row r="498" spans="7:7">
      <c r="G498" s="109"/>
    </row>
    <row r="499" spans="7:7">
      <c r="G499" s="109"/>
    </row>
    <row r="500" spans="7:7">
      <c r="G500" s="109"/>
    </row>
    <row r="501" spans="7:7">
      <c r="G501" s="109"/>
    </row>
    <row r="502" spans="7:7">
      <c r="G502" s="109"/>
    </row>
    <row r="503" spans="7:7">
      <c r="G503" s="109"/>
    </row>
    <row r="504" spans="7:7">
      <c r="G504" s="109"/>
    </row>
    <row r="505" spans="7:7">
      <c r="G505" s="109"/>
    </row>
    <row r="506" spans="7:7">
      <c r="G506" s="109"/>
    </row>
    <row r="507" spans="7:7">
      <c r="G507" s="109"/>
    </row>
    <row r="508" spans="7:7">
      <c r="G508" s="109"/>
    </row>
    <row r="509" spans="7:7">
      <c r="G509" s="109"/>
    </row>
    <row r="510" spans="7:7">
      <c r="G510" s="109"/>
    </row>
    <row r="511" spans="7:7">
      <c r="G511" s="109"/>
    </row>
    <row r="512" spans="7:7">
      <c r="G512" s="109"/>
    </row>
    <row r="513" spans="7:7">
      <c r="G513" s="109"/>
    </row>
    <row r="514" spans="7:7">
      <c r="G514" s="109"/>
    </row>
    <row r="515" spans="7:7">
      <c r="G515" s="109"/>
    </row>
    <row r="516" spans="7:7">
      <c r="G516" s="109"/>
    </row>
    <row r="517" spans="7:7">
      <c r="G517" s="109"/>
    </row>
    <row r="518" spans="7:7">
      <c r="G518" s="109"/>
    </row>
    <row r="519" spans="7:7">
      <c r="G519" s="109"/>
    </row>
    <row r="520" spans="7:7">
      <c r="G520" s="109"/>
    </row>
    <row r="521" spans="7:7">
      <c r="G521" s="109"/>
    </row>
    <row r="522" spans="7:7">
      <c r="G522" s="109"/>
    </row>
    <row r="523" spans="7:7">
      <c r="G523" s="109"/>
    </row>
    <row r="524" spans="7:7">
      <c r="G524" s="109"/>
    </row>
    <row r="525" spans="7:7">
      <c r="G525" s="109"/>
    </row>
    <row r="526" spans="7:7">
      <c r="G526" s="109"/>
    </row>
    <row r="527" spans="7:7">
      <c r="G527" s="109"/>
    </row>
    <row r="528" spans="7:7">
      <c r="G528" s="109"/>
    </row>
    <row r="529" spans="7:7">
      <c r="G529" s="109"/>
    </row>
    <row r="530" spans="7:7">
      <c r="G530" s="109"/>
    </row>
    <row r="531" spans="7:7">
      <c r="G531" s="109"/>
    </row>
    <row r="532" spans="7:7">
      <c r="G532" s="109"/>
    </row>
    <row r="533" spans="7:7">
      <c r="G533" s="109"/>
    </row>
    <row r="534" spans="7:7">
      <c r="G534" s="109"/>
    </row>
    <row r="535" spans="7:7">
      <c r="G535" s="109"/>
    </row>
    <row r="536" spans="7:7">
      <c r="G536" s="109"/>
    </row>
    <row r="537" spans="7:7">
      <c r="G537" s="109"/>
    </row>
    <row r="538" spans="7:7">
      <c r="G538" s="109"/>
    </row>
    <row r="539" spans="7:7">
      <c r="G539" s="109"/>
    </row>
    <row r="540" spans="7:7">
      <c r="G540" s="109"/>
    </row>
    <row r="541" spans="7:7">
      <c r="G541" s="109"/>
    </row>
    <row r="542" spans="7:7">
      <c r="G542" s="109"/>
    </row>
    <row r="543" spans="7:7">
      <c r="G543" s="109"/>
    </row>
    <row r="544" spans="7:7">
      <c r="G544" s="109"/>
    </row>
    <row r="545" spans="7:7">
      <c r="G545" s="109"/>
    </row>
    <row r="546" spans="7:7">
      <c r="G546" s="109"/>
    </row>
    <row r="547" spans="7:7">
      <c r="G547" s="109"/>
    </row>
    <row r="548" spans="7:7">
      <c r="G548" s="109"/>
    </row>
    <row r="549" spans="7:7">
      <c r="G549" s="109"/>
    </row>
    <row r="550" spans="7:7">
      <c r="G550" s="109"/>
    </row>
    <row r="551" spans="7:7">
      <c r="G551" s="109"/>
    </row>
    <row r="552" spans="7:7">
      <c r="G552" s="109"/>
    </row>
    <row r="553" spans="7:7">
      <c r="G553" s="109"/>
    </row>
    <row r="554" spans="7:7">
      <c r="G554" s="109"/>
    </row>
    <row r="555" spans="7:7">
      <c r="G555" s="109"/>
    </row>
    <row r="556" spans="7:7">
      <c r="G556" s="109"/>
    </row>
    <row r="557" spans="7:7">
      <c r="G557" s="109"/>
    </row>
    <row r="558" spans="7:7">
      <c r="G558" s="109"/>
    </row>
    <row r="559" spans="7:7">
      <c r="G559" s="109"/>
    </row>
    <row r="560" spans="7:7">
      <c r="G560" s="109"/>
    </row>
    <row r="561" spans="7:7">
      <c r="G561" s="109"/>
    </row>
    <row r="562" spans="7:7">
      <c r="G562" s="109"/>
    </row>
    <row r="563" spans="7:7">
      <c r="G563" s="109"/>
    </row>
    <row r="564" spans="7:7">
      <c r="G564" s="109"/>
    </row>
    <row r="565" spans="7:7">
      <c r="G565" s="109"/>
    </row>
    <row r="566" spans="7:7">
      <c r="G566" s="109"/>
    </row>
    <row r="567" spans="7:7">
      <c r="G567" s="109"/>
    </row>
    <row r="568" spans="7:7">
      <c r="G568" s="109"/>
    </row>
    <row r="569" spans="7:7">
      <c r="G569" s="109"/>
    </row>
    <row r="570" spans="7:7">
      <c r="G570" s="109"/>
    </row>
    <row r="571" spans="7:7">
      <c r="G571" s="109"/>
    </row>
    <row r="572" spans="7:7">
      <c r="G572" s="109"/>
    </row>
    <row r="573" spans="7:7">
      <c r="G573" s="109"/>
    </row>
    <row r="574" spans="7:7">
      <c r="G574" s="109"/>
    </row>
    <row r="575" spans="7:7">
      <c r="G575" s="109"/>
    </row>
    <row r="576" spans="7:7">
      <c r="G576" s="109"/>
    </row>
    <row r="577" spans="7:7">
      <c r="G577" s="109"/>
    </row>
    <row r="578" spans="7:7">
      <c r="G578" s="109"/>
    </row>
    <row r="579" spans="7:7">
      <c r="G579" s="109"/>
    </row>
    <row r="580" spans="7:7">
      <c r="G580" s="109"/>
    </row>
    <row r="581" spans="7:7">
      <c r="G581" s="109"/>
    </row>
    <row r="582" spans="7:7">
      <c r="G582" s="109"/>
    </row>
    <row r="583" spans="7:7">
      <c r="G583" s="109"/>
    </row>
    <row r="584" spans="7:7">
      <c r="G584" s="109"/>
    </row>
    <row r="585" spans="7:7">
      <c r="G585" s="109"/>
    </row>
    <row r="586" spans="7:7">
      <c r="G586" s="109"/>
    </row>
    <row r="587" spans="7:7">
      <c r="G587" s="109"/>
    </row>
    <row r="588" spans="7:7">
      <c r="G588" s="109"/>
    </row>
    <row r="589" spans="7:7">
      <c r="G589" s="109"/>
    </row>
    <row r="590" spans="7:7">
      <c r="G590" s="109"/>
    </row>
    <row r="591" spans="7:7">
      <c r="G591" s="109"/>
    </row>
    <row r="592" spans="7:7">
      <c r="G592" s="109"/>
    </row>
    <row r="593" spans="7:7">
      <c r="G593" s="109"/>
    </row>
    <row r="594" spans="7:7">
      <c r="G594" s="109"/>
    </row>
    <row r="595" spans="7:7">
      <c r="G595" s="109"/>
    </row>
    <row r="596" spans="7:7">
      <c r="G596" s="109"/>
    </row>
    <row r="597" spans="7:7">
      <c r="G597" s="109"/>
    </row>
    <row r="598" spans="7:7">
      <c r="G598" s="109"/>
    </row>
    <row r="599" spans="7:7">
      <c r="G599" s="109"/>
    </row>
    <row r="600" spans="7:7">
      <c r="G600" s="109"/>
    </row>
    <row r="601" spans="7:7">
      <c r="G601" s="109"/>
    </row>
    <row r="602" spans="7:7">
      <c r="G602" s="109"/>
    </row>
    <row r="603" spans="7:7">
      <c r="G603" s="109"/>
    </row>
    <row r="604" spans="7:7">
      <c r="G604" s="109"/>
    </row>
    <row r="605" spans="7:7">
      <c r="G605" s="109"/>
    </row>
    <row r="606" spans="7:7">
      <c r="G606" s="109"/>
    </row>
    <row r="607" spans="7:7">
      <c r="G607" s="109"/>
    </row>
    <row r="608" spans="7:7">
      <c r="G608" s="109"/>
    </row>
    <row r="609" spans="7:7">
      <c r="G609" s="109"/>
    </row>
    <row r="610" spans="7:7">
      <c r="G610" s="109"/>
    </row>
    <row r="611" spans="7:7">
      <c r="G611" s="109"/>
    </row>
    <row r="612" spans="7:7">
      <c r="G612" s="109"/>
    </row>
    <row r="613" spans="7:7">
      <c r="G613" s="109"/>
    </row>
    <row r="614" spans="7:7">
      <c r="G614" s="109"/>
    </row>
    <row r="615" spans="7:7">
      <c r="G615" s="109"/>
    </row>
    <row r="616" spans="7:7">
      <c r="G616" s="109"/>
    </row>
    <row r="617" spans="7:7">
      <c r="G617" s="109"/>
    </row>
    <row r="618" spans="7:7">
      <c r="G618" s="109"/>
    </row>
    <row r="619" spans="7:7">
      <c r="G619" s="109"/>
    </row>
    <row r="620" spans="7:7">
      <c r="G620" s="109"/>
    </row>
    <row r="621" spans="7:7">
      <c r="G621" s="109"/>
    </row>
    <row r="622" spans="7:7">
      <c r="G622" s="109"/>
    </row>
    <row r="623" spans="7:7">
      <c r="G623" s="109"/>
    </row>
    <row r="624" spans="7:7">
      <c r="G624" s="109"/>
    </row>
    <row r="625" spans="7:7">
      <c r="G625" s="109"/>
    </row>
    <row r="626" spans="7:7">
      <c r="G626" s="109"/>
    </row>
    <row r="627" spans="7:7">
      <c r="G627" s="109"/>
    </row>
    <row r="628" spans="7:7">
      <c r="G628" s="109"/>
    </row>
    <row r="629" spans="7:7">
      <c r="G629" s="109"/>
    </row>
    <row r="630" spans="7:7">
      <c r="G630" s="109"/>
    </row>
    <row r="631" spans="7:7">
      <c r="G631" s="109"/>
    </row>
    <row r="632" spans="7:7">
      <c r="G632" s="109"/>
    </row>
    <row r="633" spans="7:7">
      <c r="G633" s="109"/>
    </row>
    <row r="634" spans="7:7">
      <c r="G634" s="109"/>
    </row>
    <row r="635" spans="7:7">
      <c r="G635" s="109"/>
    </row>
    <row r="636" spans="7:7">
      <c r="G636" s="109"/>
    </row>
    <row r="637" spans="7:7">
      <c r="G637" s="109"/>
    </row>
    <row r="638" spans="7:7">
      <c r="G638" s="109"/>
    </row>
    <row r="639" spans="7:7">
      <c r="G639" s="109"/>
    </row>
    <row r="640" spans="7:7">
      <c r="G640" s="109"/>
    </row>
    <row r="641" spans="7:7">
      <c r="G641" s="109"/>
    </row>
    <row r="642" spans="7:7">
      <c r="G642" s="109"/>
    </row>
    <row r="643" spans="7:7">
      <c r="G643" s="109"/>
    </row>
    <row r="644" spans="7:7">
      <c r="G644" s="109"/>
    </row>
    <row r="645" spans="7:7">
      <c r="G645" s="109"/>
    </row>
    <row r="646" spans="7:7">
      <c r="G646" s="109"/>
    </row>
    <row r="647" spans="7:7">
      <c r="G647" s="109"/>
    </row>
    <row r="648" spans="7:7">
      <c r="G648" s="109"/>
    </row>
    <row r="649" spans="7:7">
      <c r="G649" s="109"/>
    </row>
    <row r="650" spans="7:7">
      <c r="G650" s="109"/>
    </row>
    <row r="651" spans="7:7">
      <c r="G651" s="109"/>
    </row>
    <row r="652" spans="7:7">
      <c r="G652" s="109"/>
    </row>
    <row r="653" spans="7:7">
      <c r="G653" s="109"/>
    </row>
    <row r="654" spans="7:7">
      <c r="G654" s="109"/>
    </row>
    <row r="655" spans="7:7">
      <c r="G655" s="109"/>
    </row>
    <row r="656" spans="7:7">
      <c r="G656" s="109"/>
    </row>
    <row r="657" spans="7:7">
      <c r="G657" s="109"/>
    </row>
    <row r="658" spans="7:7">
      <c r="G658" s="109"/>
    </row>
    <row r="659" spans="7:7">
      <c r="G659" s="109"/>
    </row>
    <row r="660" spans="7:7">
      <c r="G660" s="109"/>
    </row>
    <row r="661" spans="7:7">
      <c r="G661" s="109"/>
    </row>
    <row r="662" spans="7:7">
      <c r="G662" s="109"/>
    </row>
    <row r="663" spans="7:7">
      <c r="G663" s="109"/>
    </row>
    <row r="664" spans="7:7">
      <c r="G664" s="109"/>
    </row>
    <row r="665" spans="7:7">
      <c r="G665" s="109"/>
    </row>
    <row r="666" spans="7:7">
      <c r="G666" s="109"/>
    </row>
    <row r="667" spans="7:7">
      <c r="G667" s="109"/>
    </row>
    <row r="668" spans="7:7">
      <c r="G668" s="109"/>
    </row>
    <row r="669" spans="7:7">
      <c r="G669" s="109"/>
    </row>
    <row r="670" spans="7:7">
      <c r="G670" s="109"/>
    </row>
    <row r="671" spans="7:7">
      <c r="G671" s="109"/>
    </row>
    <row r="672" spans="7:7">
      <c r="G672" s="109"/>
    </row>
    <row r="673" spans="7:7">
      <c r="G673" s="109"/>
    </row>
    <row r="674" spans="7:7">
      <c r="G674" s="109"/>
    </row>
    <row r="675" spans="7:7">
      <c r="G675" s="109"/>
    </row>
    <row r="676" spans="7:7">
      <c r="G676" s="109"/>
    </row>
    <row r="677" spans="7:7">
      <c r="G677" s="109"/>
    </row>
    <row r="678" spans="7:7">
      <c r="G678" s="109"/>
    </row>
    <row r="679" spans="7:7">
      <c r="G679" s="109"/>
    </row>
    <row r="680" spans="7:7">
      <c r="G680" s="109"/>
    </row>
    <row r="681" spans="7:7">
      <c r="G681" s="109"/>
    </row>
    <row r="682" spans="7:7">
      <c r="G682" s="109"/>
    </row>
    <row r="683" spans="7:7">
      <c r="G683" s="109"/>
    </row>
    <row r="684" spans="7:7">
      <c r="G684" s="109"/>
    </row>
    <row r="685" spans="7:7">
      <c r="G685" s="109"/>
    </row>
    <row r="686" spans="7:7">
      <c r="G686" s="109"/>
    </row>
    <row r="687" spans="7:7">
      <c r="G687" s="109"/>
    </row>
    <row r="688" spans="7:7">
      <c r="G688" s="109"/>
    </row>
    <row r="689" spans="7:7">
      <c r="G689" s="109"/>
    </row>
    <row r="690" spans="7:7">
      <c r="G690" s="109"/>
    </row>
    <row r="691" spans="7:7">
      <c r="G691" s="109"/>
    </row>
    <row r="692" spans="7:7">
      <c r="G692" s="109"/>
    </row>
    <row r="693" spans="7:7">
      <c r="G693" s="109"/>
    </row>
    <row r="694" spans="7:7">
      <c r="G694" s="109"/>
    </row>
    <row r="695" spans="7:7">
      <c r="G695" s="109"/>
    </row>
    <row r="696" spans="7:7">
      <c r="G696" s="109"/>
    </row>
    <row r="697" spans="7:7">
      <c r="G697" s="109"/>
    </row>
    <row r="698" spans="7:7">
      <c r="G698" s="109"/>
    </row>
    <row r="699" spans="7:7">
      <c r="G699" s="109"/>
    </row>
    <row r="700" spans="7:7">
      <c r="G700" s="109"/>
    </row>
    <row r="701" spans="7:7">
      <c r="G701" s="109"/>
    </row>
    <row r="702" spans="7:7">
      <c r="G702" s="109"/>
    </row>
    <row r="703" spans="7:7">
      <c r="G703" s="109"/>
    </row>
    <row r="704" spans="7:7">
      <c r="G704" s="109"/>
    </row>
    <row r="705" spans="7:7">
      <c r="G705" s="109"/>
    </row>
    <row r="706" spans="7:7">
      <c r="G706" s="109"/>
    </row>
    <row r="707" spans="7:7">
      <c r="G707" s="109"/>
    </row>
    <row r="708" spans="7:7">
      <c r="G708" s="109"/>
    </row>
    <row r="709" spans="7:7">
      <c r="G709" s="109"/>
    </row>
    <row r="710" spans="7:7">
      <c r="G710" s="109"/>
    </row>
    <row r="711" spans="7:7">
      <c r="G711" s="109"/>
    </row>
    <row r="712" spans="7:7">
      <c r="G712" s="109"/>
    </row>
    <row r="713" spans="7:7">
      <c r="G713" s="109"/>
    </row>
    <row r="714" spans="7:7">
      <c r="G714" s="109"/>
    </row>
    <row r="715" spans="7:7">
      <c r="G715" s="109"/>
    </row>
    <row r="716" spans="7:7">
      <c r="G716" s="109"/>
    </row>
    <row r="717" spans="7:7">
      <c r="G717" s="109"/>
    </row>
    <row r="718" spans="7:7">
      <c r="G718" s="109"/>
    </row>
    <row r="719" spans="7:7">
      <c r="G719" s="109"/>
    </row>
    <row r="720" spans="7:7">
      <c r="G720" s="109"/>
    </row>
    <row r="721" spans="7:7">
      <c r="G721" s="109"/>
    </row>
    <row r="722" spans="7:7">
      <c r="G722" s="109"/>
    </row>
    <row r="723" spans="7:7">
      <c r="G723" s="109"/>
    </row>
    <row r="724" spans="7:7">
      <c r="G724" s="109"/>
    </row>
    <row r="725" spans="7:7">
      <c r="G725" s="109"/>
    </row>
    <row r="726" spans="7:7">
      <c r="G726" s="109"/>
    </row>
    <row r="727" spans="7:7">
      <c r="G727" s="109"/>
    </row>
    <row r="728" spans="7:7">
      <c r="G728" s="109"/>
    </row>
    <row r="729" spans="7:7">
      <c r="G729" s="109"/>
    </row>
    <row r="730" spans="7:7">
      <c r="G730" s="109"/>
    </row>
    <row r="731" spans="7:7">
      <c r="G731" s="109"/>
    </row>
    <row r="732" spans="7:7">
      <c r="G732" s="109"/>
    </row>
    <row r="733" spans="7:7">
      <c r="G733" s="109"/>
    </row>
    <row r="734" spans="7:7">
      <c r="G734" s="109"/>
    </row>
    <row r="735" spans="7:7">
      <c r="G735" s="109"/>
    </row>
    <row r="736" spans="7:7">
      <c r="G736" s="109"/>
    </row>
    <row r="737" spans="7:7">
      <c r="G737" s="109"/>
    </row>
    <row r="738" spans="7:7">
      <c r="G738" s="109"/>
    </row>
    <row r="739" spans="7:7">
      <c r="G739" s="109"/>
    </row>
    <row r="740" spans="7:7">
      <c r="G740" s="109"/>
    </row>
    <row r="741" spans="7:7">
      <c r="G741" s="109"/>
    </row>
    <row r="742" spans="7:7">
      <c r="G742" s="109"/>
    </row>
    <row r="743" spans="7:7">
      <c r="G743" s="109"/>
    </row>
    <row r="744" spans="7:7">
      <c r="G744" s="109"/>
    </row>
    <row r="745" spans="7:7">
      <c r="G745" s="109"/>
    </row>
    <row r="746" spans="7:7">
      <c r="G746" s="109"/>
    </row>
    <row r="747" spans="7:7">
      <c r="G747" s="109"/>
    </row>
    <row r="748" spans="7:7">
      <c r="G748" s="109"/>
    </row>
    <row r="749" spans="7:7">
      <c r="G749" s="109"/>
    </row>
    <row r="750" spans="7:7">
      <c r="G750" s="109"/>
    </row>
    <row r="751" spans="7:7">
      <c r="G751" s="109"/>
    </row>
    <row r="752" spans="7:7">
      <c r="G752" s="109"/>
    </row>
    <row r="753" spans="7:7">
      <c r="G753" s="109"/>
    </row>
    <row r="754" spans="7:7">
      <c r="G754" s="109"/>
    </row>
    <row r="755" spans="7:7">
      <c r="G755" s="109"/>
    </row>
    <row r="756" spans="7:7">
      <c r="G756" s="109"/>
    </row>
    <row r="757" spans="7:7">
      <c r="G757" s="109"/>
    </row>
    <row r="758" spans="7:7">
      <c r="G758" s="109"/>
    </row>
    <row r="759" spans="7:7">
      <c r="G759" s="109"/>
    </row>
    <row r="760" spans="7:7">
      <c r="G760" s="109"/>
    </row>
    <row r="761" spans="7:7">
      <c r="G761" s="109"/>
    </row>
    <row r="762" spans="7:7">
      <c r="G762" s="109"/>
    </row>
    <row r="763" spans="7:7">
      <c r="G763" s="109"/>
    </row>
    <row r="764" spans="7:7">
      <c r="G764" s="109"/>
    </row>
    <row r="765" spans="7:7">
      <c r="G765" s="109"/>
    </row>
    <row r="766" spans="7:7">
      <c r="G766" s="109"/>
    </row>
    <row r="767" spans="7:7">
      <c r="G767" s="109"/>
    </row>
    <row r="768" spans="7:7">
      <c r="G768" s="109"/>
    </row>
    <row r="769" spans="7:7">
      <c r="G769" s="109"/>
    </row>
    <row r="770" spans="7:7">
      <c r="G770" s="109"/>
    </row>
    <row r="771" spans="7:7">
      <c r="G771" s="109"/>
    </row>
    <row r="772" spans="7:7">
      <c r="G772" s="109"/>
    </row>
    <row r="773" spans="7:7">
      <c r="G773" s="10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workbookViewId="0">
      <selection activeCell="J17" sqref="J17"/>
    </sheetView>
  </sheetViews>
  <sheetFormatPr defaultRowHeight="15"/>
  <cols>
    <col min="1" max="1" width="37.28515625" customWidth="1"/>
    <col min="2" max="3" width="5.7109375" customWidth="1"/>
    <col min="4" max="4" width="7.5703125" bestFit="1" customWidth="1"/>
    <col min="5" max="5" width="6" bestFit="1" customWidth="1"/>
    <col min="6" max="6" width="5.7109375" bestFit="1" customWidth="1"/>
    <col min="7" max="8" width="6.42578125" bestFit="1" customWidth="1"/>
    <col min="9" max="9" width="7" bestFit="1" customWidth="1"/>
    <col min="10" max="10" width="6.85546875" bestFit="1" customWidth="1"/>
    <col min="11" max="11" width="7" bestFit="1" customWidth="1"/>
    <col min="12" max="12" width="6.7109375" bestFit="1" customWidth="1"/>
    <col min="13" max="13" width="8" bestFit="1" customWidth="1"/>
    <col min="14" max="14" width="6.5703125" bestFit="1" customWidth="1"/>
    <col min="15" max="15" width="3.7109375" bestFit="1" customWidth="1"/>
    <col min="16" max="16" width="7" bestFit="1" customWidth="1"/>
    <col min="17" max="17" width="6.7109375" bestFit="1" customWidth="1"/>
    <col min="18" max="18" width="8" bestFit="1" customWidth="1"/>
    <col min="19" max="19" width="6.5703125" bestFit="1" customWidth="1"/>
  </cols>
  <sheetData>
    <row r="1" spans="1:19">
      <c r="A1" s="140" t="s">
        <v>46</v>
      </c>
      <c r="B1" s="173">
        <v>43952</v>
      </c>
      <c r="C1" s="174"/>
      <c r="D1" s="141">
        <v>43983</v>
      </c>
      <c r="E1" s="141">
        <v>44013</v>
      </c>
      <c r="F1" s="141">
        <v>44044</v>
      </c>
      <c r="G1" s="141">
        <v>44075</v>
      </c>
      <c r="H1" s="141">
        <v>44105</v>
      </c>
      <c r="I1" s="141">
        <v>44136</v>
      </c>
      <c r="J1" s="141">
        <v>44166</v>
      </c>
      <c r="K1" s="141">
        <v>44197</v>
      </c>
      <c r="L1" s="141">
        <v>44228</v>
      </c>
      <c r="M1" s="141">
        <v>44256</v>
      </c>
      <c r="N1" s="141">
        <v>44287</v>
      </c>
      <c r="O1" s="141" t="s">
        <v>109</v>
      </c>
      <c r="P1" s="141">
        <v>44927</v>
      </c>
      <c r="Q1" s="141">
        <v>44958</v>
      </c>
      <c r="R1" s="141">
        <v>44986</v>
      </c>
      <c r="S1" s="141">
        <v>45017</v>
      </c>
    </row>
    <row r="2" spans="1:19">
      <c r="A2" s="5" t="s">
        <v>112</v>
      </c>
      <c r="B2" s="142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>
      <c r="A3" s="5" t="s">
        <v>113</v>
      </c>
      <c r="B3" s="167"/>
      <c r="C3" s="16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>
      <c r="A4" s="5" t="s">
        <v>107</v>
      </c>
      <c r="B4" s="175"/>
      <c r="C4" s="176"/>
      <c r="D4" s="167" t="s">
        <v>110</v>
      </c>
      <c r="E4" s="168"/>
      <c r="F4" s="168"/>
      <c r="G4" s="169"/>
      <c r="H4" s="170" t="s">
        <v>111</v>
      </c>
      <c r="I4" s="171"/>
      <c r="J4" s="171"/>
      <c r="K4" s="171"/>
      <c r="L4" s="171"/>
      <c r="M4" s="172"/>
      <c r="N4" s="5"/>
      <c r="O4" s="5"/>
      <c r="P4" s="5"/>
      <c r="Q4" s="5"/>
      <c r="R4" s="5"/>
      <c r="S4" s="5"/>
    </row>
    <row r="5" spans="1:19">
      <c r="A5" s="5" t="s">
        <v>108</v>
      </c>
      <c r="B5" s="175"/>
      <c r="C5" s="176"/>
      <c r="D5" s="167"/>
      <c r="E5" s="168"/>
      <c r="F5" s="168"/>
      <c r="G5" s="168"/>
      <c r="H5" s="168"/>
      <c r="I5" s="168"/>
      <c r="J5" s="168"/>
      <c r="K5" s="168"/>
      <c r="L5" s="168"/>
      <c r="M5" s="168"/>
      <c r="N5" s="169"/>
      <c r="O5" s="146" t="s">
        <v>109</v>
      </c>
      <c r="P5" s="167"/>
      <c r="Q5" s="168"/>
      <c r="R5" s="168"/>
      <c r="S5" s="169"/>
    </row>
  </sheetData>
  <mergeCells count="8">
    <mergeCell ref="P5:S5"/>
    <mergeCell ref="D4:G4"/>
    <mergeCell ref="H4:M4"/>
    <mergeCell ref="B1:C1"/>
    <mergeCell ref="B3:C3"/>
    <mergeCell ref="B4:C4"/>
    <mergeCell ref="B5:C5"/>
    <mergeCell ref="D5:N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20" sqref="D20"/>
    </sheetView>
  </sheetViews>
  <sheetFormatPr defaultRowHeight="15"/>
  <cols>
    <col min="1" max="1" width="36.7109375" customWidth="1"/>
    <col min="2" max="2" width="6.5703125" bestFit="1" customWidth="1"/>
    <col min="3" max="3" width="20.7109375" bestFit="1" customWidth="1"/>
  </cols>
  <sheetData>
    <row r="1" spans="1:3" ht="16.5" thickBot="1">
      <c r="A1" s="150" t="s">
        <v>115</v>
      </c>
      <c r="B1" s="151" t="s">
        <v>116</v>
      </c>
      <c r="C1" s="151" t="s">
        <v>117</v>
      </c>
    </row>
    <row r="2" spans="1:3" ht="16.5" thickBot="1">
      <c r="A2" s="152" t="s">
        <v>118</v>
      </c>
      <c r="B2" s="157">
        <v>40</v>
      </c>
      <c r="C2" s="153">
        <f>B2*'cost perfil'!C$9</f>
        <v>2566.8000000000002</v>
      </c>
    </row>
    <row r="3" spans="1:3" ht="32.25" thickBot="1">
      <c r="A3" s="154" t="s">
        <v>119</v>
      </c>
      <c r="B3" s="157">
        <v>38</v>
      </c>
      <c r="C3" s="153">
        <f>B3*'cost perfil'!C$9</f>
        <v>2438.46</v>
      </c>
    </row>
    <row r="4" spans="1:3" ht="16.5" thickBot="1">
      <c r="A4" s="154" t="s">
        <v>120</v>
      </c>
      <c r="B4" s="157">
        <v>88</v>
      </c>
      <c r="C4" s="153">
        <f>B4*'cost perfil'!C$9</f>
        <v>5646.96</v>
      </c>
    </row>
    <row r="5" spans="1:3" ht="16.5" thickBot="1">
      <c r="A5" s="154" t="s">
        <v>121</v>
      </c>
      <c r="B5" s="157">
        <v>50</v>
      </c>
      <c r="C5" s="153">
        <f>B5*'cost perfil'!C$9</f>
        <v>3208.5</v>
      </c>
    </row>
    <row r="6" spans="1:3" ht="16.5" thickBot="1">
      <c r="A6" s="154" t="s">
        <v>122</v>
      </c>
      <c r="B6" s="157">
        <v>10.6</v>
      </c>
      <c r="C6" s="153">
        <f>B6*'cost perfil'!C$9</f>
        <v>680.202</v>
      </c>
    </row>
    <row r="7" spans="1:3" ht="16.5" thickBot="1">
      <c r="A7" s="154" t="s">
        <v>123</v>
      </c>
      <c r="B7" s="157">
        <v>213</v>
      </c>
      <c r="C7" s="153">
        <f>B7*'cost perfil'!C$9</f>
        <v>13668.210000000001</v>
      </c>
    </row>
    <row r="8" spans="1:3" ht="16.5" thickBot="1">
      <c r="A8" s="154" t="s">
        <v>124</v>
      </c>
      <c r="B8" s="157">
        <v>40</v>
      </c>
      <c r="C8" s="153">
        <f>B8*'cost perfil'!C$9</f>
        <v>2566.8000000000002</v>
      </c>
    </row>
    <row r="9" spans="1:3" ht="16.5" thickBot="1">
      <c r="A9" s="155"/>
      <c r="B9" s="158">
        <f>SUM(B2:B8)</f>
        <v>479.6</v>
      </c>
      <c r="C9" s="159">
        <f>SUM(C2:C8)</f>
        <v>30775.932000000001</v>
      </c>
    </row>
    <row r="10" spans="1:3">
      <c r="A10" s="15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Càlcul pressupost </vt:lpstr>
      <vt:lpstr>cost perfil</vt:lpstr>
      <vt:lpstr>Taules IJ</vt:lpstr>
      <vt:lpstr>Costos Indirectes</vt:lpstr>
      <vt:lpstr>Calendari </vt:lpstr>
      <vt:lpstr>recurrent identifcat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2019-11-07T15:02:12Z</cp:lastPrinted>
  <dcterms:created xsi:type="dcterms:W3CDTF">2019-05-06T07:41:44Z</dcterms:created>
  <dcterms:modified xsi:type="dcterms:W3CDTF">2020-05-18T07:47:19Z</dcterms:modified>
</cp:coreProperties>
</file>