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55" windowHeight="11565"/>
  </bookViews>
  <sheets>
    <sheet name="20000026" sheetId="9" r:id="rId1"/>
    <sheet name="Imports" sheetId="10" r:id="rId2"/>
  </sheets>
  <definedNames>
    <definedName name="_xlnm._FilterDatabase" localSheetId="0" hidden="1">'20000026'!#REF!</definedName>
  </definedNames>
  <calcPr calcId="145621"/>
</workbook>
</file>

<file path=xl/calcChain.xml><?xml version="1.0" encoding="utf-8"?>
<calcChain xmlns="http://schemas.openxmlformats.org/spreadsheetml/2006/main">
  <c r="G26" i="9" l="1"/>
  <c r="G5" i="9"/>
  <c r="H23" i="9" l="1"/>
  <c r="O18" i="10"/>
  <c r="G31" i="9" l="1"/>
  <c r="F31" i="9"/>
  <c r="G34" i="9"/>
  <c r="F34" i="9"/>
  <c r="G35" i="9"/>
  <c r="H35" i="9" s="1"/>
  <c r="F35" i="9"/>
  <c r="G36" i="9"/>
  <c r="H36" i="9" s="1"/>
  <c r="F36" i="9"/>
  <c r="G37" i="9"/>
  <c r="H37" i="9" s="1"/>
  <c r="F37" i="9"/>
  <c r="G41" i="9"/>
  <c r="H41" i="9" s="1"/>
  <c r="F41" i="9"/>
  <c r="G40" i="9"/>
  <c r="H40" i="9" s="1"/>
  <c r="F40" i="9"/>
  <c r="G38" i="9"/>
  <c r="H38" i="9" s="1"/>
  <c r="F38" i="9"/>
  <c r="G39" i="9"/>
  <c r="H39" i="9" s="1"/>
  <c r="F39" i="9"/>
  <c r="G43" i="9"/>
  <c r="F43" i="9"/>
  <c r="T16" i="10"/>
  <c r="M16" i="10"/>
  <c r="S16" i="10" s="1"/>
  <c r="D16" i="10"/>
  <c r="J16" i="10" s="1"/>
  <c r="T15" i="10"/>
  <c r="M15" i="10"/>
  <c r="S15" i="10" s="1"/>
  <c r="D15" i="10"/>
  <c r="J15" i="10" s="1"/>
  <c r="T14" i="10"/>
  <c r="M14" i="10"/>
  <c r="S14" i="10" s="1"/>
  <c r="D14" i="10"/>
  <c r="J14" i="10" s="1"/>
  <c r="T13" i="10"/>
  <c r="M13" i="10"/>
  <c r="S13" i="10" s="1"/>
  <c r="D13" i="10"/>
  <c r="J13" i="10" s="1"/>
  <c r="T12" i="10"/>
  <c r="M12" i="10"/>
  <c r="S12" i="10" s="1"/>
  <c r="D12" i="10"/>
  <c r="J12" i="10" s="1"/>
  <c r="T11" i="10"/>
  <c r="M11" i="10"/>
  <c r="S11" i="10" s="1"/>
  <c r="D11" i="10"/>
  <c r="J11" i="10" s="1"/>
  <c r="T10" i="10"/>
  <c r="M10" i="10"/>
  <c r="S10" i="10" s="1"/>
  <c r="D10" i="10"/>
  <c r="J10" i="10" s="1"/>
  <c r="T9" i="10"/>
  <c r="M9" i="10"/>
  <c r="S9" i="10" s="1"/>
  <c r="D9" i="10"/>
  <c r="J9" i="10" s="1"/>
  <c r="T8" i="10"/>
  <c r="M8" i="10"/>
  <c r="S8" i="10" s="1"/>
  <c r="D8" i="10"/>
  <c r="J8" i="10" s="1"/>
  <c r="T7" i="10"/>
  <c r="M7" i="10"/>
  <c r="S7" i="10" s="1"/>
  <c r="D7" i="10"/>
  <c r="J7" i="10" s="1"/>
  <c r="T6" i="10"/>
  <c r="M6" i="10"/>
  <c r="S6" i="10" s="1"/>
  <c r="D6" i="10"/>
  <c r="J6" i="10" s="1"/>
  <c r="T5" i="10"/>
  <c r="M5" i="10"/>
  <c r="S5" i="10" s="1"/>
  <c r="D5" i="10"/>
  <c r="J5" i="10" s="1"/>
  <c r="T4" i="10"/>
  <c r="N4" i="10"/>
  <c r="M4" i="10"/>
  <c r="S4" i="10" s="1"/>
  <c r="E4" i="10"/>
  <c r="D4" i="10"/>
  <c r="J4" i="10" s="1"/>
  <c r="F32" i="9" l="1"/>
  <c r="F33" i="9"/>
  <c r="F42" i="9"/>
  <c r="C21" i="9"/>
  <c r="G21" i="9" s="1"/>
  <c r="C23" i="9"/>
  <c r="G23" i="9" s="1"/>
  <c r="C19" i="9"/>
  <c r="G19" i="9" s="1"/>
  <c r="C18" i="9"/>
  <c r="G18" i="9" s="1"/>
  <c r="C16" i="9"/>
  <c r="G16" i="9" s="1"/>
  <c r="C12" i="9"/>
  <c r="C17" i="9"/>
  <c r="G17" i="9" s="1"/>
  <c r="C20" i="9"/>
  <c r="G20" i="9" s="1"/>
  <c r="C15" i="9"/>
  <c r="G15" i="9" s="1"/>
  <c r="C13" i="9"/>
  <c r="G13" i="9" s="1"/>
  <c r="C11" i="9"/>
  <c r="G11" i="9" s="1"/>
  <c r="C14" i="9"/>
  <c r="G14" i="9" s="1"/>
  <c r="G12" i="9" l="1"/>
  <c r="F12" i="9"/>
  <c r="G33" i="9"/>
  <c r="G32" i="9"/>
  <c r="H32" i="9" s="1"/>
  <c r="F14" i="9"/>
  <c r="F13" i="9"/>
  <c r="F20" i="9"/>
  <c r="F18" i="9"/>
  <c r="F23" i="9"/>
  <c r="F11" i="9"/>
  <c r="F15" i="9"/>
  <c r="F17" i="9"/>
  <c r="F16" i="9"/>
  <c r="F19" i="9"/>
  <c r="F21" i="9"/>
  <c r="G42" i="9"/>
  <c r="C22" i="9"/>
  <c r="H33" i="9" l="1"/>
  <c r="H34" i="9"/>
  <c r="H42" i="9"/>
  <c r="H43" i="9"/>
  <c r="F22" i="9"/>
  <c r="G22" i="9"/>
  <c r="G27" i="9"/>
  <c r="G6" i="9" l="1"/>
</calcChain>
</file>

<file path=xl/sharedStrings.xml><?xml version="1.0" encoding="utf-8"?>
<sst xmlns="http://schemas.openxmlformats.org/spreadsheetml/2006/main" count="97" uniqueCount="63">
  <si>
    <t>PUNTUACIÓ CRITERI "PREU":</t>
  </si>
  <si>
    <t>iva exclòs</t>
  </si>
  <si>
    <t>Licitadors</t>
  </si>
  <si>
    <t>Oferta mínima acceptada</t>
  </si>
  <si>
    <t>Màxima puntuació</t>
  </si>
  <si>
    <t>PUNTS OBTINGUTS</t>
  </si>
  <si>
    <t xml:space="preserve">Mitjana </t>
  </si>
  <si>
    <t>MITJANA +10 punts percentuals</t>
  </si>
  <si>
    <t>Preu licitació   (exclòs IVA)</t>
  </si>
  <si>
    <t>Preu (exclòs IVA)</t>
  </si>
  <si>
    <t>Preu unitari màxim</t>
  </si>
  <si>
    <t>T-SYSTEMS</t>
  </si>
  <si>
    <t>MEDIAPRO-TLF</t>
  </si>
  <si>
    <t>BT</t>
  </si>
  <si>
    <t>FUJITSU</t>
  </si>
  <si>
    <t>NTT</t>
  </si>
  <si>
    <t>IBERMATICA</t>
  </si>
  <si>
    <t>HITACHI</t>
  </si>
  <si>
    <t>VODAFONE</t>
  </si>
  <si>
    <t>CLARANET</t>
  </si>
  <si>
    <t>ATOS</t>
  </si>
  <si>
    <t>ECONOCOM</t>
  </si>
  <si>
    <t>DXC</t>
  </si>
  <si>
    <t>LOGICALIS</t>
  </si>
  <si>
    <t>Exp 20000026</t>
  </si>
  <si>
    <t>Licitador</t>
  </si>
  <si>
    <t>CA1 Oferta Econòmica</t>
  </si>
  <si>
    <t xml:space="preserve"> CA2 Oferta Econòmica</t>
  </si>
  <si>
    <t xml:space="preserve"> CA3 Oferta Econòmica</t>
  </si>
  <si>
    <t xml:space="preserve"> CA4 Oferta Econòmica</t>
  </si>
  <si>
    <t>Oferta Econòmica</t>
  </si>
  <si>
    <r>
      <t>Maquinari</t>
    </r>
    <r>
      <rPr>
        <sz val="9"/>
        <color rgb="FF000000"/>
        <rFont val="Verdana"/>
        <family val="2"/>
      </rPr>
      <t xml:space="preserve"> Computació, Emmagatzematge, Xarxa i Telecomunicacions (incloent Firewalls i Balancejadors), </t>
    </r>
    <r>
      <rPr>
        <b/>
        <sz val="9"/>
        <color rgb="FF000000"/>
        <rFont val="Verdana"/>
        <family val="2"/>
      </rPr>
      <t>Preparació CPD</t>
    </r>
    <r>
      <rPr>
        <sz val="9"/>
        <color rgb="FF000000"/>
        <rFont val="Verdana"/>
        <family val="2"/>
      </rPr>
      <t xml:space="preserve"> (Inclou transport, instal·lació i configuració) </t>
    </r>
  </si>
  <si>
    <t xml:space="preserve"> Colocation i serveis complementaris.</t>
  </si>
  <si>
    <t>Oferta CA1</t>
  </si>
  <si>
    <t>Import net màxim</t>
  </si>
  <si>
    <t>Oferta més econòmica</t>
  </si>
  <si>
    <r>
      <t xml:space="preserve">Llicències </t>
    </r>
    <r>
      <rPr>
        <sz val="9"/>
        <color rgb="FF000000"/>
        <rFont val="Verdana"/>
        <family val="2"/>
      </rPr>
      <t>de Software Defined Data Center, Seguretat, Sistemes Operatius, Virtualització Oracle, eines antivirus i altres (inclou serveis d’instal·lació i de configuració)</t>
    </r>
  </si>
  <si>
    <t>Oferta més económica</t>
  </si>
  <si>
    <t>Posada en marxa CPD1</t>
  </si>
  <si>
    <t>Posada en marxa CPD2</t>
  </si>
  <si>
    <t>Oferta CA3</t>
  </si>
  <si>
    <t>Servei Regular</t>
  </si>
  <si>
    <t>Total</t>
  </si>
  <si>
    <t>Claranet</t>
  </si>
  <si>
    <t>Econocom</t>
  </si>
  <si>
    <t>Fujitsu</t>
  </si>
  <si>
    <t>Hitachi</t>
  </si>
  <si>
    <t>Ibermàtica</t>
  </si>
  <si>
    <t>Logicalis</t>
  </si>
  <si>
    <t>Mediacloud</t>
  </si>
  <si>
    <t>T-Systems</t>
  </si>
  <si>
    <t>Vodafone</t>
  </si>
  <si>
    <t>CA1</t>
  </si>
  <si>
    <t>CA2</t>
  </si>
  <si>
    <t>CA3</t>
  </si>
  <si>
    <t>CA4</t>
  </si>
  <si>
    <t>Imports CA1 + CA2</t>
  </si>
  <si>
    <t>Imports CA3+CA4</t>
  </si>
  <si>
    <t>Servei Regular i Posada en Marxa (13p)</t>
  </si>
  <si>
    <t>Aprovisionaments i Colocation (27p)</t>
  </si>
  <si>
    <t>OFERTA ECONÒMICA (40p)</t>
  </si>
  <si>
    <t>MITJANA +40 punts percentuals</t>
  </si>
  <si>
    <t>Preu a tant alçat màxim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</si>
</sst>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000%"/>
    <numFmt numFmtId="165" formatCode="_-* #,##0.000\ &quot;€&quot;_-;\-* #,##0.000\ &quot;€&quot;_-;_-* &quot;-&quot;??\ &quot;€&quot;_-;_-@_-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0"/>
      <name val="Segoe UI"/>
      <family val="2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472C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top" wrapText="1" shrinkToFit="1"/>
    </xf>
    <xf numFmtId="2" fontId="4" fillId="2" borderId="1" xfId="0" applyNumberFormat="1" applyFont="1" applyFill="1" applyBorder="1"/>
    <xf numFmtId="0" fontId="2" fillId="4" borderId="0" xfId="0" applyFont="1" applyFill="1"/>
    <xf numFmtId="0" fontId="4" fillId="2" borderId="4" xfId="0" applyFont="1" applyFill="1" applyBorder="1"/>
    <xf numFmtId="0" fontId="4" fillId="0" borderId="1" xfId="0" applyFont="1" applyBorder="1"/>
    <xf numFmtId="0" fontId="3" fillId="0" borderId="0" xfId="0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4" fillId="0" borderId="0" xfId="0" applyFont="1" applyFill="1" applyBorder="1"/>
    <xf numFmtId="44" fontId="4" fillId="0" borderId="0" xfId="1" applyNumberFormat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5" borderId="3" xfId="0" applyFont="1" applyFill="1" applyBorder="1" applyAlignment="1">
      <alignment horizontal="center" wrapText="1"/>
    </xf>
    <xf numFmtId="10" fontId="0" fillId="0" borderId="0" xfId="0" applyNumberFormat="1"/>
    <xf numFmtId="0" fontId="4" fillId="0" borderId="0" xfId="0" applyFont="1" applyAlignment="1">
      <alignment horizontal="right"/>
    </xf>
    <xf numFmtId="0" fontId="0" fillId="0" borderId="0" xfId="0"/>
    <xf numFmtId="0" fontId="4" fillId="3" borderId="1" xfId="0" applyFont="1" applyFill="1" applyBorder="1" applyAlignment="1">
      <alignment horizontal="center" vertical="top" wrapText="1"/>
    </xf>
    <xf numFmtId="10" fontId="3" fillId="0" borderId="0" xfId="2" applyNumberFormat="1" applyFont="1" applyBorder="1" applyAlignment="1">
      <alignment horizontal="right"/>
    </xf>
    <xf numFmtId="164" fontId="0" fillId="0" borderId="0" xfId="0" applyNumberFormat="1" applyFill="1"/>
    <xf numFmtId="0" fontId="0" fillId="0" borderId="1" xfId="0" applyBorder="1"/>
    <xf numFmtId="3" fontId="3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165" fontId="3" fillId="0" borderId="1" xfId="1" applyNumberFormat="1" applyFont="1" applyFill="1" applyBorder="1" applyAlignment="1">
      <alignment horizontal="right"/>
    </xf>
    <xf numFmtId="0" fontId="0" fillId="0" borderId="1" xfId="0" applyBorder="1" applyAlignment="1"/>
    <xf numFmtId="0" fontId="0" fillId="0" borderId="0" xfId="0"/>
    <xf numFmtId="0" fontId="0" fillId="6" borderId="1" xfId="0" applyFill="1" applyBorder="1"/>
    <xf numFmtId="166" fontId="0" fillId="0" borderId="1" xfId="0" applyNumberFormat="1" applyBorder="1" applyAlignment="1">
      <alignment wrapText="1"/>
    </xf>
    <xf numFmtId="166" fontId="0" fillId="0" borderId="1" xfId="0" applyNumberFormat="1" applyBorder="1" applyAlignment="1"/>
    <xf numFmtId="0" fontId="0" fillId="0" borderId="0" xfId="0"/>
    <xf numFmtId="164" fontId="0" fillId="0" borderId="0" xfId="0" applyNumberFormat="1"/>
    <xf numFmtId="44" fontId="3" fillId="0" borderId="2" xfId="1" applyNumberFormat="1" applyFont="1" applyFill="1" applyBorder="1"/>
    <xf numFmtId="0" fontId="7" fillId="7" borderId="6" xfId="0" applyFont="1" applyFill="1" applyBorder="1" applyAlignment="1">
      <alignment vertical="center"/>
    </xf>
    <xf numFmtId="0" fontId="0" fillId="0" borderId="6" xfId="0" applyBorder="1"/>
    <xf numFmtId="0" fontId="8" fillId="0" borderId="6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vertical="center"/>
    </xf>
    <xf numFmtId="4" fontId="0" fillId="0" borderId="5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6" borderId="6" xfId="0" applyFill="1" applyBorder="1"/>
    <xf numFmtId="166" fontId="0" fillId="6" borderId="6" xfId="0" applyNumberFormat="1" applyFill="1" applyBorder="1"/>
    <xf numFmtId="166" fontId="0" fillId="6" borderId="7" xfId="0" applyNumberFormat="1" applyFill="1" applyBorder="1"/>
    <xf numFmtId="166" fontId="6" fillId="6" borderId="7" xfId="0" applyNumberFormat="1" applyFont="1" applyFill="1" applyBorder="1"/>
    <xf numFmtId="166" fontId="6" fillId="6" borderId="6" xfId="0" applyNumberFormat="1" applyFont="1" applyFill="1" applyBorder="1"/>
    <xf numFmtId="0" fontId="0" fillId="6" borderId="0" xfId="0" applyFill="1"/>
    <xf numFmtId="166" fontId="0" fillId="0" borderId="0" xfId="0" applyNumberFormat="1"/>
    <xf numFmtId="4" fontId="5" fillId="2" borderId="3" xfId="0" applyNumberFormat="1" applyFont="1" applyFill="1" applyBorder="1" applyAlignment="1">
      <alignment horizontal="left"/>
    </xf>
    <xf numFmtId="4" fontId="5" fillId="2" borderId="5" xfId="0" applyNumberFormat="1" applyFont="1" applyFill="1" applyBorder="1" applyAlignment="1">
      <alignment horizontal="left"/>
    </xf>
  </cellXfs>
  <cellStyles count="3">
    <cellStyle name="Moneda" xfId="1" builtinId="4"/>
    <cellStyle name="Normal" xfId="0" builtinId="0"/>
    <cellStyle name="Percentatge" xfId="2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3"/>
  <sheetViews>
    <sheetView tabSelected="1" topLeftCell="A4" zoomScale="115" zoomScaleNormal="115" workbookViewId="0">
      <selection activeCell="I30" sqref="I30"/>
    </sheetView>
  </sheetViews>
  <sheetFormatPr defaultColWidth="23.7109375" defaultRowHeight="15" x14ac:dyDescent="0.25"/>
  <cols>
    <col min="1" max="1" width="32.140625" style="20" customWidth="1"/>
    <col min="2" max="4" width="21" style="20" customWidth="1"/>
    <col min="5" max="5" width="21" style="27" customWidth="1"/>
    <col min="6" max="11" width="21" style="20" customWidth="1"/>
    <col min="12" max="16384" width="23.7109375" style="20"/>
  </cols>
  <sheetData>
    <row r="2" spans="1:8" x14ac:dyDescent="0.25">
      <c r="A2" s="7" t="s">
        <v>24</v>
      </c>
      <c r="B2" s="19"/>
      <c r="C2" s="2"/>
      <c r="D2" s="2"/>
      <c r="E2" s="10"/>
      <c r="F2" s="2"/>
    </row>
    <row r="3" spans="1:8" x14ac:dyDescent="0.25">
      <c r="A3" s="1"/>
      <c r="B3" s="2"/>
      <c r="C3" s="2"/>
      <c r="D3" s="2"/>
      <c r="E3" s="10"/>
      <c r="F3" s="2"/>
    </row>
    <row r="4" spans="1:8" x14ac:dyDescent="0.25">
      <c r="A4" s="8" t="s">
        <v>0</v>
      </c>
      <c r="B4" s="2"/>
      <c r="C4" s="2"/>
      <c r="D4" s="2"/>
      <c r="E4" s="10"/>
      <c r="F4" s="2"/>
    </row>
    <row r="5" spans="1:8" x14ac:dyDescent="0.25">
      <c r="A5" s="17" t="s">
        <v>62</v>
      </c>
      <c r="B5" s="32">
        <v>2665490.15</v>
      </c>
      <c r="C5" s="9" t="s">
        <v>1</v>
      </c>
      <c r="D5" s="2"/>
      <c r="E5" s="10"/>
      <c r="F5" s="2"/>
      <c r="G5" s="18">
        <f>AVERAGE(G11:G22)</f>
        <v>0.16380377484309339</v>
      </c>
      <c r="H5" s="20" t="s">
        <v>6</v>
      </c>
    </row>
    <row r="6" spans="1:8" s="16" customFormat="1" ht="28.5" x14ac:dyDescent="0.25">
      <c r="A6" s="12"/>
      <c r="B6" s="13"/>
      <c r="C6" s="12"/>
      <c r="D6" s="14"/>
      <c r="E6" s="15"/>
      <c r="F6" s="14"/>
      <c r="G6" s="22">
        <f>AVERAGE(G5)+0.1</f>
        <v>0.26380377484309336</v>
      </c>
      <c r="H6" s="21" t="s">
        <v>7</v>
      </c>
    </row>
    <row r="7" spans="1:8" s="16" customFormat="1" x14ac:dyDescent="0.25">
      <c r="A7" s="52" t="s">
        <v>60</v>
      </c>
      <c r="B7" s="53"/>
      <c r="C7" s="12"/>
      <c r="D7" s="14"/>
      <c r="E7" s="15"/>
      <c r="F7" s="14"/>
    </row>
    <row r="8" spans="1:8" s="16" customFormat="1" x14ac:dyDescent="0.25">
      <c r="A8" s="52" t="s">
        <v>58</v>
      </c>
      <c r="B8" s="53"/>
      <c r="C8" s="12"/>
      <c r="D8" s="14"/>
      <c r="E8" s="15"/>
      <c r="F8" s="14"/>
    </row>
    <row r="9" spans="1:8" x14ac:dyDescent="0.25">
      <c r="A9" s="3"/>
      <c r="B9" s="4"/>
      <c r="C9" s="4"/>
      <c r="D9" s="4"/>
      <c r="E9" s="10"/>
      <c r="F9" s="2"/>
    </row>
    <row r="10" spans="1:8" ht="28.5" x14ac:dyDescent="0.25">
      <c r="A10" s="21" t="s">
        <v>2</v>
      </c>
      <c r="B10" s="21" t="s">
        <v>9</v>
      </c>
      <c r="C10" s="21" t="s">
        <v>8</v>
      </c>
      <c r="D10" s="5" t="s">
        <v>3</v>
      </c>
      <c r="E10" s="21" t="s">
        <v>4</v>
      </c>
      <c r="F10" s="21" t="s">
        <v>5</v>
      </c>
    </row>
    <row r="11" spans="1:8" x14ac:dyDescent="0.25">
      <c r="A11" s="24" t="s">
        <v>22</v>
      </c>
      <c r="B11" s="32">
        <v>2531492.21</v>
      </c>
      <c r="C11" s="28">
        <f t="shared" ref="C11:C23" si="0">$B$5</f>
        <v>2665490.15</v>
      </c>
      <c r="D11" s="32">
        <v>1485952.5197274999</v>
      </c>
      <c r="E11" s="25">
        <v>13</v>
      </c>
      <c r="F11" s="6">
        <f t="shared" ref="F11:F23" si="1">+(C11-B11)/(C11-D11)*E11</f>
        <v>1.4768271696406701</v>
      </c>
      <c r="G11" s="23">
        <f>(C11-B11)/C11</f>
        <v>5.027140693054144E-2</v>
      </c>
      <c r="H11" s="26"/>
    </row>
    <row r="12" spans="1:8" x14ac:dyDescent="0.25">
      <c r="A12" s="31" t="s">
        <v>17</v>
      </c>
      <c r="B12" s="32">
        <v>2464657.69</v>
      </c>
      <c r="C12" s="28">
        <f t="shared" si="0"/>
        <v>2665490.15</v>
      </c>
      <c r="D12" s="32">
        <v>1485952.5197274999</v>
      </c>
      <c r="E12" s="11">
        <v>13</v>
      </c>
      <c r="F12" s="6">
        <f>+(C12-B12)/(C12-D12)*E12</f>
        <v>2.2134283069857128</v>
      </c>
      <c r="G12" s="23">
        <f>(C12-B12)/C12</f>
        <v>7.5345414425935869E-2</v>
      </c>
    </row>
    <row r="13" spans="1:8" x14ac:dyDescent="0.25">
      <c r="A13" s="24" t="s">
        <v>21</v>
      </c>
      <c r="B13" s="32">
        <v>2421916.19</v>
      </c>
      <c r="C13" s="28">
        <f t="shared" si="0"/>
        <v>2665490.15</v>
      </c>
      <c r="D13" s="32">
        <v>1485952.5197274999</v>
      </c>
      <c r="E13" s="11">
        <v>13</v>
      </c>
      <c r="F13" s="6">
        <f t="shared" si="1"/>
        <v>2.684493820912246</v>
      </c>
      <c r="G13" s="23">
        <f t="shared" ref="G13:G23" si="2">(C13-B13)/C13</f>
        <v>9.1380551528205789E-2</v>
      </c>
    </row>
    <row r="14" spans="1:8" x14ac:dyDescent="0.25">
      <c r="A14" s="24" t="s">
        <v>23</v>
      </c>
      <c r="B14" s="32">
        <v>2418084.2200000002</v>
      </c>
      <c r="C14" s="28">
        <f t="shared" si="0"/>
        <v>2665490.15</v>
      </c>
      <c r="D14" s="32">
        <v>1485952.5197274999</v>
      </c>
      <c r="E14" s="11">
        <v>13</v>
      </c>
      <c r="F14" s="6">
        <f t="shared" si="1"/>
        <v>2.7267269881478584</v>
      </c>
      <c r="G14" s="23">
        <f t="shared" si="2"/>
        <v>9.2818174548497098E-2</v>
      </c>
    </row>
    <row r="15" spans="1:8" x14ac:dyDescent="0.25">
      <c r="A15" s="24" t="s">
        <v>20</v>
      </c>
      <c r="B15" s="32">
        <v>2384091.8894750001</v>
      </c>
      <c r="C15" s="28">
        <f t="shared" si="0"/>
        <v>2665490.15</v>
      </c>
      <c r="D15" s="32">
        <v>1485952.5197274999</v>
      </c>
      <c r="E15" s="11">
        <v>13</v>
      </c>
      <c r="F15" s="6">
        <f t="shared" si="1"/>
        <v>3.101365563029876</v>
      </c>
      <c r="G15" s="23">
        <f t="shared" si="2"/>
        <v>0.10557092492913539</v>
      </c>
    </row>
    <row r="16" spans="1:8" x14ac:dyDescent="0.25">
      <c r="A16" s="24" t="s">
        <v>16</v>
      </c>
      <c r="B16" s="32">
        <v>2349319.4500000002</v>
      </c>
      <c r="C16" s="28">
        <f t="shared" si="0"/>
        <v>2665490.15</v>
      </c>
      <c r="D16" s="32">
        <v>1485952.5197274999</v>
      </c>
      <c r="E16" s="11">
        <v>13</v>
      </c>
      <c r="F16" s="6">
        <f t="shared" si="1"/>
        <v>3.4846019274946256</v>
      </c>
      <c r="G16" s="23">
        <f t="shared" si="2"/>
        <v>0.11861634529018977</v>
      </c>
    </row>
    <row r="17" spans="1:8" x14ac:dyDescent="0.25">
      <c r="A17" s="24" t="s">
        <v>18</v>
      </c>
      <c r="B17" s="32">
        <v>2304082.04</v>
      </c>
      <c r="C17" s="28">
        <f t="shared" si="0"/>
        <v>2665490.15</v>
      </c>
      <c r="D17" s="32">
        <v>1485952.5197274999</v>
      </c>
      <c r="E17" s="11">
        <v>13</v>
      </c>
      <c r="F17" s="6">
        <f t="shared" si="1"/>
        <v>3.9831755337170409</v>
      </c>
      <c r="G17" s="23">
        <f t="shared" si="2"/>
        <v>0.13558786176718751</v>
      </c>
    </row>
    <row r="18" spans="1:8" x14ac:dyDescent="0.25">
      <c r="A18" s="24" t="s">
        <v>15</v>
      </c>
      <c r="B18" s="32">
        <v>2134822.84</v>
      </c>
      <c r="C18" s="28">
        <f t="shared" si="0"/>
        <v>2665490.15</v>
      </c>
      <c r="D18" s="32">
        <v>1485952.5197274999</v>
      </c>
      <c r="E18" s="11">
        <v>13</v>
      </c>
      <c r="F18" s="6">
        <f t="shared" si="1"/>
        <v>5.8486264896917701</v>
      </c>
      <c r="G18" s="23">
        <f t="shared" si="2"/>
        <v>0.19908807766556558</v>
      </c>
    </row>
    <row r="19" spans="1:8" s="30" customFormat="1" x14ac:dyDescent="0.25">
      <c r="A19" s="24" t="s">
        <v>14</v>
      </c>
      <c r="B19" s="32">
        <v>2093588.3</v>
      </c>
      <c r="C19" s="28">
        <f t="shared" si="0"/>
        <v>2665490.15</v>
      </c>
      <c r="D19" s="32">
        <v>1485952.5197274999</v>
      </c>
      <c r="E19" s="11">
        <v>13</v>
      </c>
      <c r="F19" s="6">
        <f t="shared" si="1"/>
        <v>6.3030833940265296</v>
      </c>
      <c r="G19" s="23">
        <f t="shared" si="2"/>
        <v>0.21455785533478708</v>
      </c>
    </row>
    <row r="20" spans="1:8" s="30" customFormat="1" x14ac:dyDescent="0.25">
      <c r="A20" s="24" t="s">
        <v>19</v>
      </c>
      <c r="B20" s="32">
        <v>2085118.13</v>
      </c>
      <c r="C20" s="28">
        <f t="shared" si="0"/>
        <v>2665490.15</v>
      </c>
      <c r="D20" s="32">
        <v>1485952.5197274999</v>
      </c>
      <c r="E20" s="11">
        <v>13</v>
      </c>
      <c r="F20" s="6">
        <f t="shared" si="1"/>
        <v>6.396435405165473</v>
      </c>
      <c r="G20" s="23">
        <f t="shared" si="2"/>
        <v>0.21773557107311015</v>
      </c>
    </row>
    <row r="21" spans="1:8" s="30" customFormat="1" x14ac:dyDescent="0.25">
      <c r="A21" s="24" t="s">
        <v>12</v>
      </c>
      <c r="B21" s="33">
        <v>1876891.73</v>
      </c>
      <c r="C21" s="28">
        <f t="shared" si="0"/>
        <v>2665490.15</v>
      </c>
      <c r="D21" s="32">
        <v>1485952.5197274999</v>
      </c>
      <c r="E21" s="11">
        <v>13</v>
      </c>
      <c r="F21" s="6">
        <f t="shared" si="1"/>
        <v>8.6913543043400878</v>
      </c>
      <c r="G21" s="23">
        <f t="shared" si="2"/>
        <v>0.2958549368490444</v>
      </c>
    </row>
    <row r="22" spans="1:8" x14ac:dyDescent="0.25">
      <c r="A22" s="29" t="s">
        <v>11</v>
      </c>
      <c r="B22" s="32">
        <v>1682408.93</v>
      </c>
      <c r="C22" s="28">
        <f t="shared" si="0"/>
        <v>2665490.15</v>
      </c>
      <c r="D22" s="32">
        <v>1485952.5197274999</v>
      </c>
      <c r="E22" s="11">
        <v>13</v>
      </c>
      <c r="F22" s="6">
        <f t="shared" si="1"/>
        <v>10.834801308583531</v>
      </c>
      <c r="G22" s="23">
        <f t="shared" si="2"/>
        <v>0.36881817777492071</v>
      </c>
    </row>
    <row r="23" spans="1:8" x14ac:dyDescent="0.25">
      <c r="A23" s="24" t="s">
        <v>13</v>
      </c>
      <c r="B23" s="32">
        <v>1485952.5197274999</v>
      </c>
      <c r="C23" s="28">
        <f t="shared" si="0"/>
        <v>2665490.15</v>
      </c>
      <c r="D23" s="32">
        <v>1485952.5197274999</v>
      </c>
      <c r="E23" s="11">
        <v>13</v>
      </c>
      <c r="F23" s="6">
        <f t="shared" si="1"/>
        <v>13</v>
      </c>
      <c r="G23" s="23">
        <f t="shared" si="2"/>
        <v>0.44252184922630461</v>
      </c>
      <c r="H23" s="35">
        <f>G23-G5</f>
        <v>0.27871807438321122</v>
      </c>
    </row>
    <row r="24" spans="1:8" x14ac:dyDescent="0.25">
      <c r="E24" s="20"/>
    </row>
    <row r="25" spans="1:8" x14ac:dyDescent="0.25">
      <c r="E25" s="20"/>
    </row>
    <row r="26" spans="1:8" x14ac:dyDescent="0.25">
      <c r="A26" s="34"/>
      <c r="B26" s="34"/>
      <c r="E26" s="20"/>
      <c r="G26" s="18">
        <f>AVERAGE(G31:G42)</f>
        <v>0.27161725249645063</v>
      </c>
      <c r="H26" s="34" t="s">
        <v>6</v>
      </c>
    </row>
    <row r="27" spans="1:8" ht="28.5" x14ac:dyDescent="0.25">
      <c r="A27" s="17" t="s">
        <v>10</v>
      </c>
      <c r="B27" s="32">
        <v>8866127.2899999991</v>
      </c>
      <c r="C27" s="9" t="s">
        <v>1</v>
      </c>
      <c r="E27" s="20"/>
      <c r="G27" s="22">
        <f>AVERAGE(G26)+0.4</f>
        <v>0.67161725249645066</v>
      </c>
      <c r="H27" s="21" t="s">
        <v>61</v>
      </c>
    </row>
    <row r="28" spans="1:8" s="34" customFormat="1" x14ac:dyDescent="0.25">
      <c r="A28" s="52" t="s">
        <v>59</v>
      </c>
      <c r="B28" s="53"/>
      <c r="G28" s="22"/>
    </row>
    <row r="29" spans="1:8" x14ac:dyDescent="0.25">
      <c r="E29" s="20"/>
    </row>
    <row r="30" spans="1:8" ht="28.5" x14ac:dyDescent="0.25">
      <c r="A30" s="21" t="s">
        <v>2</v>
      </c>
      <c r="B30" s="21" t="s">
        <v>9</v>
      </c>
      <c r="C30" s="21" t="s">
        <v>8</v>
      </c>
      <c r="D30" s="5" t="s">
        <v>3</v>
      </c>
      <c r="E30" s="21" t="s">
        <v>4</v>
      </c>
      <c r="F30" s="21" t="s">
        <v>5</v>
      </c>
      <c r="G30" s="34"/>
    </row>
    <row r="31" spans="1:8" s="34" customFormat="1" x14ac:dyDescent="0.25">
      <c r="A31" s="24" t="s">
        <v>23</v>
      </c>
      <c r="B31" s="32">
        <v>7268670.0800000001</v>
      </c>
      <c r="C31" s="28">
        <v>8866127.2799999993</v>
      </c>
      <c r="D31" s="36">
        <v>4893654.9600000009</v>
      </c>
      <c r="E31" s="11">
        <v>27</v>
      </c>
      <c r="F31" s="6">
        <f t="shared" ref="F31" si="3">+(C31-B31)/(C31-D31)*E31</f>
        <v>10.857556938244443</v>
      </c>
      <c r="G31" s="23">
        <f t="shared" ref="G31" si="4">(C31-B31)/C31</f>
        <v>0.18017530648398264</v>
      </c>
      <c r="H31" s="35"/>
    </row>
    <row r="32" spans="1:8" x14ac:dyDescent="0.25">
      <c r="A32" s="24" t="s">
        <v>22</v>
      </c>
      <c r="B32" s="32">
        <v>7020091.3399999999</v>
      </c>
      <c r="C32" s="28">
        <v>8866127.2799999993</v>
      </c>
      <c r="D32" s="36">
        <v>4893654.9600000009</v>
      </c>
      <c r="E32" s="11">
        <v>27</v>
      </c>
      <c r="F32" s="6">
        <f>+(C32-B32)/(C32-D32)*E32</f>
        <v>12.547090669218308</v>
      </c>
      <c r="G32" s="23">
        <f t="shared" ref="G32:G42" si="5">(C32-B32)/C32</f>
        <v>0.20821220829575093</v>
      </c>
      <c r="H32" s="35">
        <f>G32-G31</f>
        <v>2.8036901811768294E-2</v>
      </c>
    </row>
    <row r="33" spans="1:8" x14ac:dyDescent="0.25">
      <c r="A33" s="24" t="s">
        <v>19</v>
      </c>
      <c r="B33" s="32">
        <v>7005083.7000000002</v>
      </c>
      <c r="C33" s="28">
        <v>8866127.2799999993</v>
      </c>
      <c r="D33" s="36">
        <v>4893654.9600000009</v>
      </c>
      <c r="E33" s="11">
        <v>27</v>
      </c>
      <c r="F33" s="6">
        <f t="shared" ref="F33:F42" si="6">+(C33-B33)/(C33-D33)*E33</f>
        <v>12.649094219490999</v>
      </c>
      <c r="G33" s="23">
        <f t="shared" si="5"/>
        <v>0.20990490224498551</v>
      </c>
      <c r="H33" s="35">
        <f t="shared" ref="H33:H43" si="7">G33-G32</f>
        <v>1.6926939492345749E-3</v>
      </c>
    </row>
    <row r="34" spans="1:8" s="34" customFormat="1" x14ac:dyDescent="0.25">
      <c r="A34" s="24" t="s">
        <v>21</v>
      </c>
      <c r="B34" s="32">
        <v>6930704.9000000004</v>
      </c>
      <c r="C34" s="28">
        <v>8866127.2799999993</v>
      </c>
      <c r="D34" s="36">
        <v>4893654.9600000009</v>
      </c>
      <c r="E34" s="11">
        <v>27</v>
      </c>
      <c r="F34" s="6">
        <f t="shared" ref="F34" si="8">+(C34-B34)/(C34-D34)*E34</f>
        <v>13.154630177511216</v>
      </c>
      <c r="G34" s="23">
        <f t="shared" ref="G34" si="9">(C34-B34)/C34</f>
        <v>0.21829399904577043</v>
      </c>
      <c r="H34" s="35">
        <f t="shared" si="7"/>
        <v>8.3890968007849231E-3</v>
      </c>
    </row>
    <row r="35" spans="1:8" s="34" customFormat="1" x14ac:dyDescent="0.25">
      <c r="A35" s="24" t="s">
        <v>20</v>
      </c>
      <c r="B35" s="32">
        <v>6746387.2000000002</v>
      </c>
      <c r="C35" s="28">
        <v>8866127.2799999993</v>
      </c>
      <c r="D35" s="36">
        <v>4893654.9600000009</v>
      </c>
      <c r="E35" s="11">
        <v>27</v>
      </c>
      <c r="F35" s="6">
        <f t="shared" ref="F35" si="10">+(C35-B35)/(C35-D35)*E35</f>
        <v>14.407396087280981</v>
      </c>
      <c r="G35" s="23">
        <f t="shared" ref="G35" si="11">(C35-B35)/C35</f>
        <v>0.23908297422953298</v>
      </c>
      <c r="H35" s="35">
        <f t="shared" si="7"/>
        <v>2.0788975183762548E-2</v>
      </c>
    </row>
    <row r="36" spans="1:8" s="34" customFormat="1" x14ac:dyDescent="0.25">
      <c r="A36" s="24" t="s">
        <v>18</v>
      </c>
      <c r="B36" s="32">
        <v>6691994.0899999999</v>
      </c>
      <c r="C36" s="28">
        <v>8866127.2799999993</v>
      </c>
      <c r="D36" s="36">
        <v>4893654.9600000009</v>
      </c>
      <c r="E36" s="11">
        <v>27</v>
      </c>
      <c r="F36" s="6">
        <f t="shared" ref="F36" si="12">+(C36-B36)/(C36-D36)*E36</f>
        <v>14.777093809932452</v>
      </c>
      <c r="G36" s="23">
        <f t="shared" ref="G36" si="13">(C36-B36)/C36</f>
        <v>0.24521790871470545</v>
      </c>
      <c r="H36" s="35">
        <f t="shared" si="7"/>
        <v>6.1349344851724663E-3</v>
      </c>
    </row>
    <row r="37" spans="1:8" s="34" customFormat="1" x14ac:dyDescent="0.25">
      <c r="A37" s="31" t="s">
        <v>17</v>
      </c>
      <c r="B37" s="32">
        <v>6507439.7800000003</v>
      </c>
      <c r="C37" s="28">
        <v>8866127.2799999993</v>
      </c>
      <c r="D37" s="36">
        <v>4893654.9600000009</v>
      </c>
      <c r="E37" s="11">
        <v>27</v>
      </c>
      <c r="F37" s="6">
        <f t="shared" ref="F37" si="14">+(C37-B37)/(C37-D37)*E37</f>
        <v>16.031467904602039</v>
      </c>
      <c r="G37" s="23">
        <f t="shared" ref="G37" si="15">(C37-B37)/C37</f>
        <v>0.26603357086026397</v>
      </c>
      <c r="H37" s="35">
        <f t="shared" si="7"/>
        <v>2.0815662145558522E-2</v>
      </c>
    </row>
    <row r="38" spans="1:8" s="34" customFormat="1" x14ac:dyDescent="0.25">
      <c r="A38" s="24" t="s">
        <v>16</v>
      </c>
      <c r="B38" s="32">
        <v>6397904.2899999991</v>
      </c>
      <c r="C38" s="28">
        <v>8866127.2799999993</v>
      </c>
      <c r="D38" s="36">
        <v>4893654.9600000009</v>
      </c>
      <c r="E38" s="11">
        <v>27</v>
      </c>
      <c r="F38" s="6">
        <f t="shared" ref="F38" si="16">+(C38-B38)/(C38-D38)*E38</f>
        <v>16.775955969404976</v>
      </c>
      <c r="G38" s="23">
        <f t="shared" ref="G38" si="17">(C38-B38)/C38</f>
        <v>0.27838794910690706</v>
      </c>
      <c r="H38" s="35">
        <f t="shared" si="7"/>
        <v>1.2354378246643094E-2</v>
      </c>
    </row>
    <row r="39" spans="1:8" s="34" customFormat="1" x14ac:dyDescent="0.25">
      <c r="A39" s="24" t="s">
        <v>15</v>
      </c>
      <c r="B39" s="32">
        <v>6321955.1600000001</v>
      </c>
      <c r="C39" s="28">
        <v>8866127.2799999993</v>
      </c>
      <c r="D39" s="36">
        <v>4893654.9600000009</v>
      </c>
      <c r="E39" s="11">
        <v>27</v>
      </c>
      <c r="F39" s="6">
        <f t="shared" ref="F39:F41" si="18">+(C39-B39)/(C39-D39)*E39</f>
        <v>17.292165106892426</v>
      </c>
      <c r="G39" s="23">
        <f t="shared" ref="G39:G41" si="19">(C39-B39)/C39</f>
        <v>0.28695416156940162</v>
      </c>
      <c r="H39" s="35">
        <f t="shared" si="7"/>
        <v>8.5662124624945601E-3</v>
      </c>
    </row>
    <row r="40" spans="1:8" s="34" customFormat="1" x14ac:dyDescent="0.25">
      <c r="A40" s="24" t="s">
        <v>13</v>
      </c>
      <c r="B40" s="32">
        <v>5862228.4350708444</v>
      </c>
      <c r="C40" s="28">
        <v>8866127.2799999993</v>
      </c>
      <c r="D40" s="36">
        <v>4893654.9600000009</v>
      </c>
      <c r="E40" s="11">
        <v>27</v>
      </c>
      <c r="F40" s="6">
        <f t="shared" si="18"/>
        <v>20.416824153751993</v>
      </c>
      <c r="G40" s="23">
        <f t="shared" si="19"/>
        <v>0.33880619463982647</v>
      </c>
      <c r="H40" s="35">
        <f t="shared" si="7"/>
        <v>5.1852033070424852E-2</v>
      </c>
    </row>
    <row r="41" spans="1:8" s="34" customFormat="1" x14ac:dyDescent="0.25">
      <c r="A41" s="24" t="s">
        <v>14</v>
      </c>
      <c r="B41" s="32">
        <v>5399781.4400000004</v>
      </c>
      <c r="C41" s="28">
        <v>8866127.2799999993</v>
      </c>
      <c r="D41" s="36">
        <v>4893654.9600000009</v>
      </c>
      <c r="E41" s="11">
        <v>27</v>
      </c>
      <c r="F41" s="6">
        <f t="shared" si="18"/>
        <v>23.559972264325307</v>
      </c>
      <c r="G41" s="23">
        <f t="shared" si="19"/>
        <v>0.39096504375921831</v>
      </c>
      <c r="H41" s="35">
        <f t="shared" si="7"/>
        <v>5.2158849119391837E-2</v>
      </c>
    </row>
    <row r="42" spans="1:8" x14ac:dyDescent="0.25">
      <c r="A42" s="24" t="s">
        <v>12</v>
      </c>
      <c r="B42" s="33">
        <v>5342969.3600000003</v>
      </c>
      <c r="C42" s="28">
        <v>8866127.2799999993</v>
      </c>
      <c r="D42" s="36">
        <v>4893654.9600000009</v>
      </c>
      <c r="E42" s="11">
        <v>27</v>
      </c>
      <c r="F42" s="6">
        <f t="shared" si="6"/>
        <v>23.94611118146193</v>
      </c>
      <c r="G42" s="23">
        <f t="shared" si="5"/>
        <v>0.39737281100706229</v>
      </c>
      <c r="H42" s="35">
        <f t="shared" si="7"/>
        <v>6.4077672478439762E-3</v>
      </c>
    </row>
    <row r="43" spans="1:8" s="34" customFormat="1" x14ac:dyDescent="0.25">
      <c r="A43" s="29" t="s">
        <v>11</v>
      </c>
      <c r="B43" s="32">
        <v>4893654.9600000009</v>
      </c>
      <c r="C43" s="28">
        <v>8866127.2799999993</v>
      </c>
      <c r="D43" s="36">
        <v>4893654.9600000009</v>
      </c>
      <c r="E43" s="25">
        <v>27</v>
      </c>
      <c r="F43" s="6">
        <f t="shared" ref="F43" si="20">+(C43-B43)/(C43-D43)*E43</f>
        <v>27</v>
      </c>
      <c r="G43" s="23">
        <f t="shared" ref="G43" si="21">(C43-B43)/C43</f>
        <v>0.44805045027506063</v>
      </c>
      <c r="H43" s="35">
        <f t="shared" si="7"/>
        <v>5.0677639267998342E-2</v>
      </c>
    </row>
  </sheetData>
  <sortState ref="A10:G22">
    <sortCondition descending="1" ref="G10"/>
  </sortState>
  <mergeCells count="3">
    <mergeCell ref="A7:B7"/>
    <mergeCell ref="A8:B8"/>
    <mergeCell ref="A28:B28"/>
  </mergeCells>
  <conditionalFormatting sqref="G11:G23">
    <cfRule type="cellIs" dxfId="1" priority="16" operator="between">
      <formula>$G$6</formula>
      <formula>1</formula>
    </cfRule>
  </conditionalFormatting>
  <conditionalFormatting sqref="G31:G43">
    <cfRule type="cellIs" dxfId="0" priority="6" operator="between">
      <formula>$G$27</formula>
      <formula>1</formula>
    </cfRule>
  </conditionalFormatting>
  <pageMargins left="0.70866141732283472" right="0.70866141732283472" top="0.74803149606299213" bottom="0.74803149606299213" header="0.31496062992125984" footer="0.31496062992125984"/>
  <pageSetup paperSize="8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J1" workbookViewId="0">
      <selection activeCell="O18" sqref="O18"/>
    </sheetView>
  </sheetViews>
  <sheetFormatPr defaultColWidth="11.42578125" defaultRowHeight="15" x14ac:dyDescent="0.25"/>
  <cols>
    <col min="1" max="1" width="11.42578125" style="34"/>
    <col min="2" max="2" width="32" style="34" customWidth="1"/>
    <col min="3" max="6" width="18.42578125" style="34" customWidth="1"/>
    <col min="7" max="7" width="30.7109375" style="34" customWidth="1"/>
    <col min="8" max="8" width="18.7109375" style="34" customWidth="1"/>
    <col min="9" max="9" width="15.28515625" style="34" customWidth="1"/>
    <col min="10" max="10" width="20.5703125" style="34" customWidth="1"/>
    <col min="11" max="11" width="17.42578125" style="34" customWidth="1"/>
    <col min="12" max="12" width="20.140625" style="34" customWidth="1"/>
    <col min="13" max="13" width="14.28515625" style="34" customWidth="1"/>
    <col min="14" max="14" width="18.5703125" style="34" customWidth="1"/>
    <col min="15" max="15" width="13.42578125" style="34" customWidth="1"/>
    <col min="16" max="17" width="19.140625" style="34" customWidth="1"/>
    <col min="18" max="18" width="14" style="34" customWidth="1"/>
    <col min="19" max="19" width="13.42578125" style="34" customWidth="1"/>
    <col min="20" max="20" width="13" style="34" bestFit="1" customWidth="1"/>
    <col min="21" max="16384" width="11.42578125" style="34"/>
  </cols>
  <sheetData>
    <row r="1" spans="1:20" ht="15.75" thickBot="1" x14ac:dyDescent="0.3">
      <c r="A1" s="37" t="s">
        <v>25</v>
      </c>
      <c r="B1" s="37" t="s">
        <v>26</v>
      </c>
      <c r="C1" s="37" t="s">
        <v>26</v>
      </c>
      <c r="D1" s="37"/>
      <c r="E1" s="37"/>
      <c r="F1" s="37"/>
      <c r="G1" s="37" t="s">
        <v>27</v>
      </c>
      <c r="H1" s="37"/>
      <c r="I1" s="37"/>
      <c r="J1" s="37"/>
      <c r="K1" s="37" t="s">
        <v>28</v>
      </c>
      <c r="L1" s="37" t="s">
        <v>28</v>
      </c>
      <c r="M1" s="37"/>
      <c r="N1" s="37"/>
      <c r="O1" s="37"/>
      <c r="P1" s="37" t="s">
        <v>29</v>
      </c>
      <c r="Q1" s="37"/>
      <c r="R1" s="37"/>
      <c r="S1" s="37"/>
      <c r="T1" s="37" t="s">
        <v>30</v>
      </c>
    </row>
    <row r="2" spans="1:20" ht="79.5" thickBot="1" x14ac:dyDescent="0.3">
      <c r="A2" s="38"/>
      <c r="B2" s="39" t="s">
        <v>31</v>
      </c>
      <c r="C2" s="40" t="s">
        <v>32</v>
      </c>
      <c r="D2" s="40" t="s">
        <v>33</v>
      </c>
      <c r="E2" s="40" t="s">
        <v>34</v>
      </c>
      <c r="F2" s="40" t="s">
        <v>35</v>
      </c>
      <c r="G2" s="39" t="s">
        <v>36</v>
      </c>
      <c r="H2" s="39" t="s">
        <v>34</v>
      </c>
      <c r="I2" s="39" t="s">
        <v>37</v>
      </c>
      <c r="J2" s="39" t="s">
        <v>56</v>
      </c>
      <c r="K2" s="39" t="s">
        <v>38</v>
      </c>
      <c r="L2" s="39" t="s">
        <v>39</v>
      </c>
      <c r="M2" s="39" t="s">
        <v>40</v>
      </c>
      <c r="N2" s="39" t="s">
        <v>34</v>
      </c>
      <c r="O2" s="39" t="s">
        <v>35</v>
      </c>
      <c r="P2" s="39" t="s">
        <v>41</v>
      </c>
      <c r="Q2" s="39" t="s">
        <v>34</v>
      </c>
      <c r="R2" s="39" t="s">
        <v>35</v>
      </c>
      <c r="S2" s="39" t="s">
        <v>57</v>
      </c>
      <c r="T2" s="39" t="s">
        <v>42</v>
      </c>
    </row>
    <row r="3" spans="1:20" ht="15.75" thickBot="1" x14ac:dyDescent="0.3">
      <c r="A3" s="37"/>
      <c r="B3" s="37">
        <v>21</v>
      </c>
      <c r="C3" s="37"/>
      <c r="D3" s="37"/>
      <c r="E3" s="37"/>
      <c r="F3" s="37"/>
      <c r="G3" s="37">
        <v>6</v>
      </c>
      <c r="H3" s="37"/>
      <c r="I3" s="37"/>
      <c r="J3" s="37">
        <v>27</v>
      </c>
      <c r="K3" s="37">
        <v>3</v>
      </c>
      <c r="L3" s="37"/>
      <c r="M3" s="37"/>
      <c r="N3" s="37"/>
      <c r="O3" s="37"/>
      <c r="P3" s="37">
        <v>10</v>
      </c>
      <c r="Q3" s="37"/>
      <c r="R3" s="37"/>
      <c r="S3" s="37">
        <v>13</v>
      </c>
      <c r="T3" s="37">
        <v>40</v>
      </c>
    </row>
    <row r="4" spans="1:20" s="50" customFormat="1" ht="15.75" thickBot="1" x14ac:dyDescent="0.3">
      <c r="A4" s="45" t="s">
        <v>20</v>
      </c>
      <c r="B4" s="46">
        <v>3739052.56</v>
      </c>
      <c r="C4" s="46">
        <v>445560.12</v>
      </c>
      <c r="D4" s="47">
        <f>B4+C4</f>
        <v>4184612.68</v>
      </c>
      <c r="E4" s="48">
        <f>B18+B19</f>
        <v>6119160.3399999999</v>
      </c>
      <c r="F4" s="48">
        <v>2699668.0700000003</v>
      </c>
      <c r="G4" s="47">
        <v>2561774.52</v>
      </c>
      <c r="H4" s="48">
        <v>2746966.94</v>
      </c>
      <c r="I4" s="48">
        <v>2094034.0425</v>
      </c>
      <c r="J4" s="47">
        <f t="shared" ref="J4:J16" si="0">D4+G4</f>
        <v>6746387.2000000002</v>
      </c>
      <c r="K4" s="47">
        <v>287424</v>
      </c>
      <c r="L4" s="47">
        <v>93001</v>
      </c>
      <c r="M4" s="47">
        <f>L4+K4</f>
        <v>380425</v>
      </c>
      <c r="N4" s="48">
        <f>B21+B22</f>
        <v>460078.33</v>
      </c>
      <c r="O4" s="48">
        <v>178079.3</v>
      </c>
      <c r="P4" s="46">
        <v>2003666.8894749999</v>
      </c>
      <c r="Q4" s="49">
        <v>2205411.8199999998</v>
      </c>
      <c r="R4" s="46">
        <v>1307873.2197274999</v>
      </c>
      <c r="S4" s="46">
        <f t="shared" ref="S4:S16" si="1">P4+M4</f>
        <v>2384091.8894750001</v>
      </c>
      <c r="T4" s="46">
        <f t="shared" ref="T4:T16" si="2">SUM(B4+C4+G4+K4+L4+P4)</f>
        <v>9130479.0894750003</v>
      </c>
    </row>
    <row r="5" spans="1:20" s="50" customFormat="1" ht="15.75" thickBot="1" x14ac:dyDescent="0.3">
      <c r="A5" s="45" t="s">
        <v>13</v>
      </c>
      <c r="B5" s="46">
        <v>3396235.3397516953</v>
      </c>
      <c r="C5" s="46">
        <v>273903.83999999997</v>
      </c>
      <c r="D5" s="46">
        <f t="shared" ref="D5:D16" si="3">B5+C5</f>
        <v>3670139.1797516951</v>
      </c>
      <c r="E5" s="49">
        <v>6119160.3399999999</v>
      </c>
      <c r="F5" s="49">
        <v>2699668.0700000003</v>
      </c>
      <c r="G5" s="46">
        <v>2192089.2553191492</v>
      </c>
      <c r="H5" s="49">
        <v>2746966.94</v>
      </c>
      <c r="I5" s="49">
        <v>2094034.0425</v>
      </c>
      <c r="J5" s="47">
        <f t="shared" si="0"/>
        <v>5862228.4350708444</v>
      </c>
      <c r="K5" s="46">
        <v>122704.17</v>
      </c>
      <c r="L5" s="46">
        <v>55375.13</v>
      </c>
      <c r="M5" s="46">
        <f t="shared" ref="M5:M16" si="4">L5+K5</f>
        <v>178079.3</v>
      </c>
      <c r="N5" s="49">
        <v>460078.33</v>
      </c>
      <c r="O5" s="49">
        <v>178079.3</v>
      </c>
      <c r="P5" s="46">
        <v>1307873.2197274999</v>
      </c>
      <c r="Q5" s="49">
        <v>2205411.8199999998</v>
      </c>
      <c r="R5" s="46">
        <v>1307873.2197274999</v>
      </c>
      <c r="S5" s="46">
        <f t="shared" si="1"/>
        <v>1485952.5197274999</v>
      </c>
      <c r="T5" s="46">
        <f t="shared" si="2"/>
        <v>7348180.9547983445</v>
      </c>
    </row>
    <row r="6" spans="1:20" s="50" customFormat="1" ht="15.75" thickBot="1" x14ac:dyDescent="0.3">
      <c r="A6" s="45" t="s">
        <v>43</v>
      </c>
      <c r="B6" s="46">
        <v>4125727</v>
      </c>
      <c r="C6" s="46">
        <v>313211.15999999997</v>
      </c>
      <c r="D6" s="46">
        <f t="shared" si="3"/>
        <v>4438938.16</v>
      </c>
      <c r="E6" s="49">
        <v>6119160.3399999999</v>
      </c>
      <c r="F6" s="49">
        <v>2699668.0700000003</v>
      </c>
      <c r="G6" s="46">
        <v>2566145.54</v>
      </c>
      <c r="H6" s="49">
        <v>2746966.94</v>
      </c>
      <c r="I6" s="49">
        <v>2094034.0425</v>
      </c>
      <c r="J6" s="47">
        <f t="shared" si="0"/>
        <v>7005083.7000000002</v>
      </c>
      <c r="K6" s="46">
        <v>320934</v>
      </c>
      <c r="L6" s="46">
        <v>110125</v>
      </c>
      <c r="M6" s="46">
        <f t="shared" si="4"/>
        <v>431059</v>
      </c>
      <c r="N6" s="49">
        <v>460078.33</v>
      </c>
      <c r="O6" s="49">
        <v>178079.3</v>
      </c>
      <c r="P6" s="46">
        <v>1654059.13</v>
      </c>
      <c r="Q6" s="49">
        <v>2205411.8199999998</v>
      </c>
      <c r="R6" s="46">
        <v>1307873.2197274999</v>
      </c>
      <c r="S6" s="46">
        <f t="shared" si="1"/>
        <v>2085118.13</v>
      </c>
      <c r="T6" s="46">
        <f t="shared" si="2"/>
        <v>9090201.8300000001</v>
      </c>
    </row>
    <row r="7" spans="1:20" s="50" customFormat="1" ht="15.75" thickBot="1" x14ac:dyDescent="0.3">
      <c r="A7" s="45" t="s">
        <v>22</v>
      </c>
      <c r="B7" s="46">
        <v>4094274.47</v>
      </c>
      <c r="C7" s="46">
        <v>465999.84</v>
      </c>
      <c r="D7" s="46">
        <f t="shared" si="3"/>
        <v>4560274.3100000005</v>
      </c>
      <c r="E7" s="49">
        <v>6119160.3399999999</v>
      </c>
      <c r="F7" s="49">
        <v>2699668.0700000003</v>
      </c>
      <c r="G7" s="46">
        <v>2459817.0299999998</v>
      </c>
      <c r="H7" s="49">
        <v>2746966.94</v>
      </c>
      <c r="I7" s="49">
        <v>2094034.0425</v>
      </c>
      <c r="J7" s="47">
        <f t="shared" si="0"/>
        <v>7020091.3399999999</v>
      </c>
      <c r="K7" s="46">
        <v>337790.07</v>
      </c>
      <c r="L7" s="46">
        <v>107658.19</v>
      </c>
      <c r="M7" s="46">
        <f t="shared" si="4"/>
        <v>445448.26</v>
      </c>
      <c r="N7" s="49">
        <v>460078.33</v>
      </c>
      <c r="O7" s="49">
        <v>178079.3</v>
      </c>
      <c r="P7" s="46">
        <v>2086043.95</v>
      </c>
      <c r="Q7" s="49">
        <v>2205411.8199999998</v>
      </c>
      <c r="R7" s="46">
        <v>1307873.2197274999</v>
      </c>
      <c r="S7" s="46">
        <f t="shared" si="1"/>
        <v>2531492.21</v>
      </c>
      <c r="T7" s="46">
        <f t="shared" si="2"/>
        <v>9551583.5500000007</v>
      </c>
    </row>
    <row r="8" spans="1:20" s="50" customFormat="1" ht="15.75" thickBot="1" x14ac:dyDescent="0.3">
      <c r="A8" s="45" t="s">
        <v>44</v>
      </c>
      <c r="B8" s="46">
        <v>3971942.82</v>
      </c>
      <c r="C8" s="46">
        <v>410850</v>
      </c>
      <c r="D8" s="46">
        <f t="shared" si="3"/>
        <v>4382792.82</v>
      </c>
      <c r="E8" s="49">
        <v>6119160.3399999999</v>
      </c>
      <c r="F8" s="49">
        <v>2699668.0700000003</v>
      </c>
      <c r="G8" s="46">
        <v>2547912.08</v>
      </c>
      <c r="H8" s="49">
        <v>2746966.94</v>
      </c>
      <c r="I8" s="49">
        <v>2094034.0425</v>
      </c>
      <c r="J8" s="47">
        <f t="shared" si="0"/>
        <v>6930704.9000000004</v>
      </c>
      <c r="K8" s="46">
        <v>335500</v>
      </c>
      <c r="L8" s="46">
        <v>96800</v>
      </c>
      <c r="M8" s="46">
        <f t="shared" si="4"/>
        <v>432300</v>
      </c>
      <c r="N8" s="49">
        <v>460078.33</v>
      </c>
      <c r="O8" s="49">
        <v>178079.3</v>
      </c>
      <c r="P8" s="46">
        <v>1989616.19</v>
      </c>
      <c r="Q8" s="49">
        <v>2205411.8199999998</v>
      </c>
      <c r="R8" s="46">
        <v>1307873.2197274999</v>
      </c>
      <c r="S8" s="46">
        <f t="shared" si="1"/>
        <v>2421916.19</v>
      </c>
      <c r="T8" s="46">
        <f t="shared" si="2"/>
        <v>9352621.0899999999</v>
      </c>
    </row>
    <row r="9" spans="1:20" s="50" customFormat="1" ht="15.75" thickBot="1" x14ac:dyDescent="0.3">
      <c r="A9" s="45" t="s">
        <v>45</v>
      </c>
      <c r="B9" s="46">
        <v>2765851.87</v>
      </c>
      <c r="C9" s="46">
        <v>298684.08</v>
      </c>
      <c r="D9" s="46">
        <f t="shared" si="3"/>
        <v>3064535.95</v>
      </c>
      <c r="E9" s="49">
        <v>6119160.3399999999</v>
      </c>
      <c r="F9" s="49">
        <v>2699668.0700000003</v>
      </c>
      <c r="G9" s="46">
        <v>2335245.4900000002</v>
      </c>
      <c r="H9" s="49">
        <v>2746966.94</v>
      </c>
      <c r="I9" s="49">
        <v>2094034.0425</v>
      </c>
      <c r="J9" s="47">
        <f t="shared" si="0"/>
        <v>5399781.4400000004</v>
      </c>
      <c r="K9" s="46">
        <v>277370.03000000003</v>
      </c>
      <c r="L9" s="46">
        <v>88446.54</v>
      </c>
      <c r="M9" s="46">
        <f t="shared" si="4"/>
        <v>365816.57</v>
      </c>
      <c r="N9" s="49">
        <v>460078.33</v>
      </c>
      <c r="O9" s="49">
        <v>178079.3</v>
      </c>
      <c r="P9" s="46">
        <v>1727771.73</v>
      </c>
      <c r="Q9" s="49">
        <v>2205411.8199999998</v>
      </c>
      <c r="R9" s="46">
        <v>1307873.2197274999</v>
      </c>
      <c r="S9" s="46">
        <f t="shared" si="1"/>
        <v>2093588.3</v>
      </c>
      <c r="T9" s="46">
        <f t="shared" si="2"/>
        <v>7493369.7400000002</v>
      </c>
    </row>
    <row r="10" spans="1:20" s="50" customFormat="1" ht="15.75" thickBot="1" x14ac:dyDescent="0.3">
      <c r="A10" s="45" t="s">
        <v>46</v>
      </c>
      <c r="B10" s="46">
        <v>3478172.47</v>
      </c>
      <c r="C10" s="46">
        <v>440746.73</v>
      </c>
      <c r="D10" s="46">
        <f t="shared" si="3"/>
        <v>3918919.2</v>
      </c>
      <c r="E10" s="49">
        <v>6119160.3399999999</v>
      </c>
      <c r="F10" s="49">
        <v>2699668.0700000003</v>
      </c>
      <c r="G10" s="46">
        <v>2588520.58</v>
      </c>
      <c r="H10" s="49">
        <v>2746966.94</v>
      </c>
      <c r="I10" s="49">
        <v>2094034.0425</v>
      </c>
      <c r="J10" s="47">
        <f t="shared" si="0"/>
        <v>6507439.7800000003</v>
      </c>
      <c r="K10" s="46">
        <v>339622</v>
      </c>
      <c r="L10" s="46">
        <v>110000</v>
      </c>
      <c r="M10" s="46">
        <f t="shared" si="4"/>
        <v>449622</v>
      </c>
      <c r="N10" s="49">
        <v>460078.33</v>
      </c>
      <c r="O10" s="49">
        <v>178079.3</v>
      </c>
      <c r="P10" s="46">
        <v>2015035.69</v>
      </c>
      <c r="Q10" s="49">
        <v>2205411.8199999998</v>
      </c>
      <c r="R10" s="46">
        <v>1307873.2197274999</v>
      </c>
      <c r="S10" s="46">
        <f t="shared" si="1"/>
        <v>2464657.69</v>
      </c>
      <c r="T10" s="46">
        <f t="shared" si="2"/>
        <v>8972097.4700000007</v>
      </c>
    </row>
    <row r="11" spans="1:20" s="50" customFormat="1" ht="15.75" thickBot="1" x14ac:dyDescent="0.3">
      <c r="A11" s="45" t="s">
        <v>47</v>
      </c>
      <c r="B11" s="46">
        <v>3626613.25</v>
      </c>
      <c r="C11" s="46">
        <v>429622.97</v>
      </c>
      <c r="D11" s="46">
        <f t="shared" si="3"/>
        <v>4056236.2199999997</v>
      </c>
      <c r="E11" s="49">
        <v>6119160.3399999999</v>
      </c>
      <c r="F11" s="49">
        <v>2699668.0700000003</v>
      </c>
      <c r="G11" s="46">
        <v>2341668.0699999998</v>
      </c>
      <c r="H11" s="49">
        <v>2746966.94</v>
      </c>
      <c r="I11" s="49">
        <v>2094034.0425</v>
      </c>
      <c r="J11" s="47">
        <f t="shared" si="0"/>
        <v>6397904.2899999991</v>
      </c>
      <c r="K11" s="46">
        <v>299076.78999999998</v>
      </c>
      <c r="L11" s="46">
        <v>110305.18</v>
      </c>
      <c r="M11" s="46">
        <f t="shared" si="4"/>
        <v>409381.97</v>
      </c>
      <c r="N11" s="49">
        <v>460078.33</v>
      </c>
      <c r="O11" s="49">
        <v>178079.3</v>
      </c>
      <c r="P11" s="46">
        <v>1939937.48</v>
      </c>
      <c r="Q11" s="49">
        <v>2205411.8199999998</v>
      </c>
      <c r="R11" s="46">
        <v>1307873.2197274999</v>
      </c>
      <c r="S11" s="46">
        <f t="shared" si="1"/>
        <v>2349319.4500000002</v>
      </c>
      <c r="T11" s="46">
        <f t="shared" si="2"/>
        <v>8747223.7399999984</v>
      </c>
    </row>
    <row r="12" spans="1:20" s="50" customFormat="1" ht="15.75" thickBot="1" x14ac:dyDescent="0.3">
      <c r="A12" s="45" t="s">
        <v>48</v>
      </c>
      <c r="B12" s="46">
        <v>4128076.33</v>
      </c>
      <c r="C12" s="46">
        <v>426487.32</v>
      </c>
      <c r="D12" s="46">
        <f t="shared" si="3"/>
        <v>4554563.6500000004</v>
      </c>
      <c r="E12" s="49">
        <v>6119160.3399999999</v>
      </c>
      <c r="F12" s="49">
        <v>2699668.0700000003</v>
      </c>
      <c r="G12" s="46">
        <v>2714106.43</v>
      </c>
      <c r="H12" s="49">
        <v>2746966.94</v>
      </c>
      <c r="I12" s="49">
        <v>2094034.0425</v>
      </c>
      <c r="J12" s="47">
        <f t="shared" si="0"/>
        <v>7268670.0800000001</v>
      </c>
      <c r="K12" s="46">
        <v>267402.21999999997</v>
      </c>
      <c r="L12" s="46">
        <v>85304.44</v>
      </c>
      <c r="M12" s="46">
        <f t="shared" si="4"/>
        <v>352706.66</v>
      </c>
      <c r="N12" s="49">
        <v>460078.33</v>
      </c>
      <c r="O12" s="49">
        <v>178079.3</v>
      </c>
      <c r="P12" s="46">
        <v>2065377.56</v>
      </c>
      <c r="Q12" s="49">
        <v>2205411.8199999998</v>
      </c>
      <c r="R12" s="46">
        <v>1307873.2197274999</v>
      </c>
      <c r="S12" s="46">
        <f t="shared" si="1"/>
        <v>2418084.2200000002</v>
      </c>
      <c r="T12" s="46">
        <f t="shared" si="2"/>
        <v>9686754.3000000007</v>
      </c>
    </row>
    <row r="13" spans="1:20" s="50" customFormat="1" ht="15.75" thickBot="1" x14ac:dyDescent="0.3">
      <c r="A13" s="45" t="s">
        <v>49</v>
      </c>
      <c r="B13" s="46">
        <v>2851171.12</v>
      </c>
      <c r="C13" s="46">
        <v>397764.2</v>
      </c>
      <c r="D13" s="46">
        <f t="shared" si="3"/>
        <v>3248935.3200000003</v>
      </c>
      <c r="E13" s="49">
        <v>6119160.3399999999</v>
      </c>
      <c r="F13" s="49">
        <v>2699668.0700000003</v>
      </c>
      <c r="G13" s="46">
        <v>2094034.04</v>
      </c>
      <c r="H13" s="49">
        <v>2746966.94</v>
      </c>
      <c r="I13" s="49">
        <v>2094034.0425</v>
      </c>
      <c r="J13" s="47">
        <f t="shared" si="0"/>
        <v>5342969.3600000003</v>
      </c>
      <c r="K13" s="46">
        <v>205000</v>
      </c>
      <c r="L13" s="46">
        <v>87000</v>
      </c>
      <c r="M13" s="46">
        <f t="shared" si="4"/>
        <v>292000</v>
      </c>
      <c r="N13" s="49">
        <v>460078.33</v>
      </c>
      <c r="O13" s="49">
        <v>178079.3</v>
      </c>
      <c r="P13" s="46">
        <v>1584891.73</v>
      </c>
      <c r="Q13" s="49">
        <v>2205411.8199999998</v>
      </c>
      <c r="R13" s="46">
        <v>1307873.2197274999</v>
      </c>
      <c r="S13" s="46">
        <f t="shared" si="1"/>
        <v>1876891.73</v>
      </c>
      <c r="T13" s="46">
        <f t="shared" si="2"/>
        <v>7219861.0899999999</v>
      </c>
    </row>
    <row r="14" spans="1:20" s="50" customFormat="1" ht="15.75" thickBot="1" x14ac:dyDescent="0.3">
      <c r="A14" s="45" t="s">
        <v>15</v>
      </c>
      <c r="B14" s="46">
        <v>3624359</v>
      </c>
      <c r="C14" s="46">
        <v>435980.16</v>
      </c>
      <c r="D14" s="46">
        <f t="shared" si="3"/>
        <v>4060339.16</v>
      </c>
      <c r="E14" s="49">
        <v>6119160.3399999999</v>
      </c>
      <c r="F14" s="49">
        <v>2699668.0700000003</v>
      </c>
      <c r="G14" s="46">
        <v>2261616</v>
      </c>
      <c r="H14" s="49">
        <v>2746966.94</v>
      </c>
      <c r="I14" s="49">
        <v>2094034.0425</v>
      </c>
      <c r="J14" s="47">
        <f t="shared" si="0"/>
        <v>6321955.1600000001</v>
      </c>
      <c r="K14" s="46">
        <v>313792</v>
      </c>
      <c r="L14" s="46">
        <v>55289.74</v>
      </c>
      <c r="M14" s="46">
        <f t="shared" si="4"/>
        <v>369081.74</v>
      </c>
      <c r="N14" s="49">
        <v>460078.33</v>
      </c>
      <c r="O14" s="49">
        <v>178079.3</v>
      </c>
      <c r="P14" s="46">
        <v>1765741.1</v>
      </c>
      <c r="Q14" s="49">
        <v>2205411.8199999998</v>
      </c>
      <c r="R14" s="46">
        <v>1307873.2197274999</v>
      </c>
      <c r="S14" s="46">
        <f t="shared" si="1"/>
        <v>2134822.84</v>
      </c>
      <c r="T14" s="46">
        <f t="shared" si="2"/>
        <v>8456778</v>
      </c>
    </row>
    <row r="15" spans="1:20" s="50" customFormat="1" ht="15.75" thickBot="1" x14ac:dyDescent="0.3">
      <c r="A15" s="45" t="s">
        <v>50</v>
      </c>
      <c r="B15" s="46">
        <v>2232188.9900000002</v>
      </c>
      <c r="C15" s="46">
        <v>467479.08</v>
      </c>
      <c r="D15" s="46">
        <f t="shared" si="3"/>
        <v>2699668.0700000003</v>
      </c>
      <c r="E15" s="49">
        <v>6119160.3399999999</v>
      </c>
      <c r="F15" s="49">
        <v>2699668.0700000003</v>
      </c>
      <c r="G15" s="46">
        <v>2193986.89</v>
      </c>
      <c r="H15" s="49">
        <v>2746966.94</v>
      </c>
      <c r="I15" s="49">
        <v>2094034.0425</v>
      </c>
      <c r="J15" s="47">
        <f t="shared" si="0"/>
        <v>4893654.9600000009</v>
      </c>
      <c r="K15" s="46">
        <v>220182.28</v>
      </c>
      <c r="L15" s="46">
        <v>70210.77</v>
      </c>
      <c r="M15" s="46">
        <f t="shared" si="4"/>
        <v>290393.05</v>
      </c>
      <c r="N15" s="49">
        <v>460078.33</v>
      </c>
      <c r="O15" s="49">
        <v>178079.3</v>
      </c>
      <c r="P15" s="46">
        <v>1392015.88</v>
      </c>
      <c r="Q15" s="49">
        <v>2205411.8199999998</v>
      </c>
      <c r="R15" s="46">
        <v>1307873.2197274999</v>
      </c>
      <c r="S15" s="46">
        <f t="shared" si="1"/>
        <v>1682408.93</v>
      </c>
      <c r="T15" s="46">
        <f t="shared" si="2"/>
        <v>6576063.8900000006</v>
      </c>
    </row>
    <row r="16" spans="1:20" s="50" customFormat="1" ht="15.75" thickBot="1" x14ac:dyDescent="0.3">
      <c r="A16" s="45" t="s">
        <v>51</v>
      </c>
      <c r="B16" s="46">
        <v>4165289</v>
      </c>
      <c r="C16" s="46">
        <v>329132.09000000003</v>
      </c>
      <c r="D16" s="46">
        <f t="shared" si="3"/>
        <v>4494421.09</v>
      </c>
      <c r="E16" s="49">
        <v>6119160.3399999999</v>
      </c>
      <c r="F16" s="49">
        <v>2699668.0700000003</v>
      </c>
      <c r="G16" s="46">
        <v>2197573</v>
      </c>
      <c r="H16" s="49">
        <v>2746966.94</v>
      </c>
      <c r="I16" s="49">
        <v>2094034.0425</v>
      </c>
      <c r="J16" s="47">
        <f t="shared" si="0"/>
        <v>6691994.0899999999</v>
      </c>
      <c r="K16" s="46">
        <v>207699.31</v>
      </c>
      <c r="L16" s="46">
        <v>45343.69</v>
      </c>
      <c r="M16" s="46">
        <f t="shared" si="4"/>
        <v>253043</v>
      </c>
      <c r="N16" s="49">
        <v>460078.33</v>
      </c>
      <c r="O16" s="49">
        <v>178079.3</v>
      </c>
      <c r="P16" s="46">
        <v>2051039.04</v>
      </c>
      <c r="Q16" s="49">
        <v>2205411.8199999998</v>
      </c>
      <c r="R16" s="46">
        <v>1307873.2197274999</v>
      </c>
      <c r="S16" s="46">
        <f t="shared" si="1"/>
        <v>2304082.04</v>
      </c>
      <c r="T16" s="46">
        <f t="shared" si="2"/>
        <v>8996076.129999999</v>
      </c>
    </row>
    <row r="18" spans="1:15" x14ac:dyDescent="0.25">
      <c r="A18" s="41" t="s">
        <v>52</v>
      </c>
      <c r="B18" s="42">
        <v>5651680.9900000002</v>
      </c>
      <c r="O18" s="51">
        <f>N4+Q4</f>
        <v>2665490.15</v>
      </c>
    </row>
    <row r="19" spans="1:15" x14ac:dyDescent="0.25">
      <c r="A19" s="43" t="s">
        <v>52</v>
      </c>
      <c r="B19" s="42">
        <v>467479.35</v>
      </c>
    </row>
    <row r="20" spans="1:15" x14ac:dyDescent="0.25">
      <c r="A20" s="43" t="s">
        <v>53</v>
      </c>
      <c r="B20" s="42">
        <v>2746966.94</v>
      </c>
    </row>
    <row r="21" spans="1:15" x14ac:dyDescent="0.25">
      <c r="A21" s="43" t="s">
        <v>54</v>
      </c>
      <c r="B21" s="42">
        <v>348841.33</v>
      </c>
    </row>
    <row r="22" spans="1:15" ht="14.45" x14ac:dyDescent="0.3">
      <c r="A22" s="43" t="s">
        <v>54</v>
      </c>
      <c r="B22" s="42">
        <v>111237</v>
      </c>
    </row>
    <row r="23" spans="1:15" ht="14.45" x14ac:dyDescent="0.3">
      <c r="A23" s="44" t="s">
        <v>55</v>
      </c>
      <c r="B23" s="42">
        <v>2205411.8199999998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20000026</vt:lpstr>
      <vt:lpstr>Imports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</dc:creator>
  <cp:lastModifiedBy>Ajuntament de Barcelona</cp:lastModifiedBy>
  <cp:lastPrinted>2019-12-10T11:35:25Z</cp:lastPrinted>
  <dcterms:created xsi:type="dcterms:W3CDTF">2015-11-12T17:17:16Z</dcterms:created>
  <dcterms:modified xsi:type="dcterms:W3CDTF">2020-07-31T11:38:09Z</dcterms:modified>
</cp:coreProperties>
</file>