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9305" windowHeight="7890"/>
  </bookViews>
  <sheets>
    <sheet name="Costos perfils" sheetId="6" r:id="rId1"/>
    <sheet name="Calcul anualitats" sheetId="4" r:id="rId2"/>
    <sheet name="VEC" sheetId="10" r:id="rId3"/>
    <sheet name="Imports" sheetId="9" r:id="rId4"/>
    <sheet name="Desglossament costos" sheetId="5" r:id="rId5"/>
  </sheets>
  <calcPr calcId="145621"/>
</workbook>
</file>

<file path=xl/calcChain.xml><?xml version="1.0" encoding="utf-8"?>
<calcChain xmlns="http://schemas.openxmlformats.org/spreadsheetml/2006/main">
  <c r="E9" i="10" l="1"/>
  <c r="F8" i="10"/>
  <c r="F4" i="10"/>
  <c r="F7" i="10" l="1"/>
  <c r="C9" i="10"/>
  <c r="A2" i="5" s="1"/>
  <c r="C2" i="5" s="1"/>
  <c r="F5" i="10"/>
  <c r="D9" i="10" l="1"/>
  <c r="F9" i="10" s="1"/>
  <c r="F6" i="10"/>
  <c r="D13" i="4" l="1"/>
  <c r="D12" i="4"/>
  <c r="D11" i="4"/>
  <c r="D10" i="4"/>
  <c r="C13" i="4"/>
  <c r="C4" i="4"/>
  <c r="C3" i="4"/>
  <c r="C2" i="4"/>
  <c r="B4" i="4"/>
  <c r="B3" i="4"/>
  <c r="D3" i="4" s="1"/>
  <c r="B2" i="4"/>
  <c r="D2" i="4" s="1"/>
  <c r="H25" i="6"/>
  <c r="H14" i="6"/>
  <c r="F22" i="6"/>
  <c r="G22" i="6" s="1"/>
  <c r="F21" i="6"/>
  <c r="F20" i="6"/>
  <c r="G20" i="6" s="1"/>
  <c r="F19" i="6"/>
  <c r="G19" i="6" s="1"/>
  <c r="F14" i="6"/>
  <c r="G14" i="6" s="1"/>
  <c r="F13" i="6"/>
  <c r="G13" i="6" s="1"/>
  <c r="F12" i="6"/>
  <c r="G12" i="6" s="1"/>
  <c r="F11" i="6"/>
  <c r="F6" i="6"/>
  <c r="G6" i="6" s="1"/>
  <c r="F5" i="6"/>
  <c r="G5" i="6" s="1"/>
  <c r="F4" i="6"/>
  <c r="G4" i="6" s="1"/>
  <c r="F3" i="6"/>
  <c r="G3" i="6" s="1"/>
  <c r="D4" i="4" l="1"/>
  <c r="C5" i="4"/>
  <c r="B5" i="4"/>
  <c r="D5" i="4"/>
  <c r="B13" i="4"/>
  <c r="G11" i="6"/>
  <c r="H11" i="6" s="1"/>
  <c r="H5" i="6"/>
  <c r="H6" i="6"/>
  <c r="H19" i="6"/>
  <c r="H20" i="6"/>
  <c r="G21" i="6"/>
  <c r="H21" i="6" s="1"/>
  <c r="H3" i="6"/>
  <c r="H12" i="6"/>
  <c r="H22" i="6"/>
  <c r="H4" i="6"/>
  <c r="H13" i="6"/>
  <c r="G23" i="6"/>
  <c r="G15" i="6"/>
  <c r="G7" i="6"/>
  <c r="H15" i="6" l="1"/>
  <c r="H23" i="6"/>
  <c r="H7" i="6"/>
  <c r="G25" i="6"/>
  <c r="B14" i="5"/>
  <c r="B9" i="5"/>
  <c r="B16" i="5" l="1"/>
  <c r="F23" i="6"/>
  <c r="D21" i="5" s="1"/>
  <c r="F15" i="6"/>
  <c r="C21" i="5" s="1"/>
  <c r="F7" i="6"/>
  <c r="B21" i="5" s="1"/>
  <c r="E21" i="5" l="1"/>
  <c r="F25" i="6"/>
</calcChain>
</file>

<file path=xl/sharedStrings.xml><?xml version="1.0" encoding="utf-8"?>
<sst xmlns="http://schemas.openxmlformats.org/spreadsheetml/2006/main" count="94" uniqueCount="42">
  <si>
    <t>TOTAL</t>
  </si>
  <si>
    <t xml:space="preserve">Perfils </t>
  </si>
  <si>
    <t>Cap de Projecte/Responsable del servei</t>
  </si>
  <si>
    <t>Consultor/Arquitecte d'Accessos i Identitats</t>
  </si>
  <si>
    <t>Tècnic sènior especialista en evolutius i integracions</t>
  </si>
  <si>
    <t>Tècnic de Nivell 3  (GETACCES i Nebula horaris no laborals)</t>
  </si>
  <si>
    <t>Dedicació (%)</t>
  </si>
  <si>
    <t>Preu/h IVA incl.</t>
  </si>
  <si>
    <t>Any</t>
  </si>
  <si>
    <t>Pressupost net</t>
  </si>
  <si>
    <t>IVA</t>
  </si>
  <si>
    <t>Import total</t>
  </si>
  <si>
    <t>Import del contracte</t>
  </si>
  <si>
    <t>Percentatge d'ampliació</t>
  </si>
  <si>
    <t>Total</t>
  </si>
  <si>
    <t>Costos directes:</t>
  </si>
  <si>
    <t>Costos salarials - Salari Brut</t>
  </si>
  <si>
    <t>Costos salarials - Seguretat Social (34%)</t>
  </si>
  <si>
    <t>Costos indirectes:</t>
  </si>
  <si>
    <t>Despeses generals d’estructura (6,4%)</t>
  </si>
  <si>
    <t>Benefici industrial (20%)</t>
  </si>
  <si>
    <t>TOTAL DE COSTOS (directes + indirectes):</t>
  </si>
  <si>
    <t>Núm. persones</t>
  </si>
  <si>
    <t>Hores</t>
  </si>
  <si>
    <t>Any 2021</t>
  </si>
  <si>
    <t>Any 2022</t>
  </si>
  <si>
    <t>Any 2023</t>
  </si>
  <si>
    <t>Pressupost IVA inclòs</t>
  </si>
  <si>
    <t>Import IVA exclos</t>
  </si>
  <si>
    <t>Import IVA inclos</t>
  </si>
  <si>
    <t>SENSE FORMULES</t>
  </si>
  <si>
    <t>Nº persones</t>
  </si>
  <si>
    <t>Import IVA incl</t>
  </si>
  <si>
    <t>Import IVA incl.</t>
  </si>
  <si>
    <t>VE prestació</t>
  </si>
  <si>
    <t>VE eventuals pròrrogues</t>
  </si>
  <si>
    <t>VE modificacions amb increment del cost econòmic</t>
  </si>
  <si>
    <t>Percentatje de dedicació</t>
  </si>
  <si>
    <t>Import d'ampliació</t>
  </si>
  <si>
    <t>CAPÍTOL II</t>
  </si>
  <si>
    <t>Estimació Preu/h IVA incl.</t>
  </si>
  <si>
    <t>VEC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</si>
</sst>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theme="1"/>
      <name val="Times New Roman"/>
      <family val="1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2"/>
      <color rgb="FFFFFFFF"/>
      <name val="Calibri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b/>
      <sz val="10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963634"/>
        <bgColor indexed="64"/>
      </patternFill>
    </fill>
    <fill>
      <patternFill patternType="solid">
        <fgColor rgb="FF94363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0" xfId="0" applyFill="1"/>
    <xf numFmtId="1" fontId="0" fillId="0" borderId="0" xfId="0" applyNumberFormat="1" applyFill="1"/>
    <xf numFmtId="0" fontId="8" fillId="4" borderId="0" xfId="0" applyFont="1" applyFill="1" applyBorder="1" applyAlignment="1">
      <alignment horizontal="center" vertical="center"/>
    </xf>
    <xf numFmtId="0" fontId="0" fillId="0" borderId="0" xfId="0" applyFill="1" applyBorder="1"/>
    <xf numFmtId="1" fontId="0" fillId="0" borderId="0" xfId="0" applyNumberFormat="1" applyFill="1" applyBorder="1"/>
    <xf numFmtId="44" fontId="0" fillId="0" borderId="0" xfId="1" applyFont="1" applyFill="1" applyBorder="1"/>
    <xf numFmtId="9" fontId="0" fillId="0" borderId="0" xfId="2" applyFont="1" applyFill="1" applyBorder="1"/>
    <xf numFmtId="44" fontId="8" fillId="4" borderId="0" xfId="1" applyFont="1" applyFill="1" applyBorder="1" applyAlignment="1">
      <alignment horizontal="center" vertical="center"/>
    </xf>
    <xf numFmtId="44" fontId="0" fillId="0" borderId="0" xfId="1" applyFont="1" applyFill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44" fontId="0" fillId="0" borderId="0" xfId="0" applyNumberFormat="1" applyFill="1"/>
    <xf numFmtId="0" fontId="8" fillId="4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left"/>
    </xf>
    <xf numFmtId="44" fontId="12" fillId="0" borderId="0" xfId="0" applyNumberFormat="1" applyFont="1" applyFill="1"/>
    <xf numFmtId="44" fontId="13" fillId="0" borderId="4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44" fontId="15" fillId="0" borderId="4" xfId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44" fontId="15" fillId="0" borderId="9" xfId="1" applyFont="1" applyBorder="1" applyAlignment="1">
      <alignment horizontal="center" vertical="center"/>
    </xf>
    <xf numFmtId="0" fontId="2" fillId="9" borderId="1" xfId="0" applyFont="1" applyFill="1" applyBorder="1"/>
    <xf numFmtId="0" fontId="2" fillId="8" borderId="1" xfId="0" applyFont="1" applyFill="1" applyBorder="1"/>
    <xf numFmtId="0" fontId="0" fillId="6" borderId="1" xfId="0" applyFill="1" applyBorder="1"/>
    <xf numFmtId="44" fontId="0" fillId="6" borderId="1" xfId="1" applyFont="1" applyFill="1" applyBorder="1"/>
    <xf numFmtId="0" fontId="0" fillId="6" borderId="1" xfId="0" applyFill="1" applyBorder="1" applyAlignment="1">
      <alignment horizontal="center"/>
    </xf>
    <xf numFmtId="9" fontId="0" fillId="7" borderId="1" xfId="2" applyFont="1" applyFill="1" applyBorder="1"/>
    <xf numFmtId="44" fontId="0" fillId="7" borderId="1" xfId="0" applyNumberFormat="1" applyFill="1" applyBorder="1"/>
    <xf numFmtId="44" fontId="0" fillId="7" borderId="1" xfId="1" applyFont="1" applyFill="1" applyBorder="1"/>
    <xf numFmtId="44" fontId="0" fillId="5" borderId="1" xfId="1" applyFont="1" applyFill="1" applyBorder="1"/>
    <xf numFmtId="44" fontId="2" fillId="7" borderId="1" xfId="0" applyNumberFormat="1" applyFont="1" applyFill="1" applyBorder="1"/>
    <xf numFmtId="44" fontId="2" fillId="7" borderId="1" xfId="1" applyFont="1" applyFill="1" applyBorder="1"/>
    <xf numFmtId="44" fontId="2" fillId="5" borderId="1" xfId="1" applyFont="1" applyFill="1" applyBorder="1"/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4" fontId="16" fillId="0" borderId="4" xfId="0" applyNumberFormat="1" applyFont="1" applyBorder="1" applyAlignment="1">
      <alignment horizontal="center" vertical="center"/>
    </xf>
    <xf numFmtId="44" fontId="17" fillId="0" borderId="3" xfId="0" applyNumberFormat="1" applyFont="1" applyBorder="1" applyAlignment="1">
      <alignment horizontal="center" vertical="center"/>
    </xf>
    <xf numFmtId="44" fontId="17" fillId="0" borderId="4" xfId="0" applyNumberFormat="1" applyFont="1" applyBorder="1" applyAlignment="1">
      <alignment horizontal="center" vertical="center"/>
    </xf>
    <xf numFmtId="9" fontId="0" fillId="0" borderId="1" xfId="2" applyFont="1" applyFill="1" applyBorder="1"/>
    <xf numFmtId="9" fontId="0" fillId="0" borderId="17" xfId="2" applyFont="1" applyFill="1" applyBorder="1"/>
    <xf numFmtId="9" fontId="0" fillId="0" borderId="23" xfId="2" applyFont="1" applyFill="1" applyBorder="1"/>
    <xf numFmtId="9" fontId="0" fillId="0" borderId="19" xfId="2" applyFont="1" applyFill="1" applyBorder="1"/>
    <xf numFmtId="9" fontId="0" fillId="0" borderId="24" xfId="2" applyFont="1" applyFill="1" applyBorder="1"/>
    <xf numFmtId="9" fontId="0" fillId="0" borderId="16" xfId="2" applyFont="1" applyFill="1" applyBorder="1"/>
    <xf numFmtId="0" fontId="8" fillId="4" borderId="18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9" fontId="0" fillId="0" borderId="15" xfId="2" applyFont="1" applyFill="1" applyBorder="1"/>
    <xf numFmtId="9" fontId="0" fillId="0" borderId="25" xfId="2" applyFont="1" applyFill="1" applyBorder="1"/>
    <xf numFmtId="9" fontId="0" fillId="0" borderId="26" xfId="2" applyFont="1" applyFill="1" applyBorder="1"/>
    <xf numFmtId="0" fontId="0" fillId="0" borderId="27" xfId="0" applyFill="1" applyBorder="1"/>
    <xf numFmtId="0" fontId="0" fillId="0" borderId="28" xfId="0" applyFill="1" applyBorder="1"/>
    <xf numFmtId="0" fontId="0" fillId="0" borderId="29" xfId="0" applyFill="1" applyBorder="1"/>
    <xf numFmtId="0" fontId="3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44" fontId="4" fillId="0" borderId="2" xfId="1" applyFont="1" applyBorder="1" applyAlignment="1">
      <alignment horizontal="center" vertical="center"/>
    </xf>
    <xf numFmtId="44" fontId="5" fillId="0" borderId="2" xfId="1" applyFont="1" applyBorder="1" applyAlignment="1">
      <alignment horizontal="center" vertical="center"/>
    </xf>
    <xf numFmtId="44" fontId="9" fillId="3" borderId="6" xfId="0" applyNumberFormat="1" applyFont="1" applyFill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11" fillId="0" borderId="8" xfId="0" applyNumberFormat="1" applyFont="1" applyBorder="1" applyAlignment="1">
      <alignment horizontal="center" vertical="center" wrapText="1"/>
    </xf>
    <xf numFmtId="44" fontId="11" fillId="0" borderId="1" xfId="0" applyNumberFormat="1" applyFont="1" applyBorder="1" applyAlignment="1">
      <alignment horizontal="center" vertical="center" wrapText="1"/>
    </xf>
    <xf numFmtId="8" fontId="11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8" fontId="4" fillId="0" borderId="6" xfId="0" applyNumberFormat="1" applyFont="1" applyBorder="1" applyAlignment="1">
      <alignment horizontal="right" vertical="center"/>
    </xf>
    <xf numFmtId="8" fontId="5" fillId="0" borderId="6" xfId="0" applyNumberFormat="1" applyFont="1" applyBorder="1" applyAlignment="1">
      <alignment horizontal="right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/>
    </xf>
    <xf numFmtId="0" fontId="2" fillId="10" borderId="0" xfId="0" applyFont="1" applyFill="1" applyBorder="1" applyAlignment="1">
      <alignment horizontal="center" vertical="center" wrapText="1"/>
    </xf>
    <xf numFmtId="0" fontId="2" fillId="10" borderId="14" xfId="0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/>
    </xf>
    <xf numFmtId="0" fontId="2" fillId="10" borderId="31" xfId="0" applyFont="1" applyFill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9" fontId="7" fillId="0" borderId="7" xfId="0" applyNumberFormat="1" applyFont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selection activeCell="H25" sqref="H25"/>
    </sheetView>
  </sheetViews>
  <sheetFormatPr defaultColWidth="9.140625" defaultRowHeight="15" x14ac:dyDescent="0.25"/>
  <cols>
    <col min="1" max="1" width="53.7109375" style="9" bestFit="1" customWidth="1"/>
    <col min="2" max="2" width="14.5703125" style="9" bestFit="1" customWidth="1"/>
    <col min="3" max="3" width="6.140625" style="9" bestFit="1" customWidth="1"/>
    <col min="4" max="4" width="15" style="9" bestFit="1" customWidth="1"/>
    <col min="5" max="5" width="14.28515625" style="9" bestFit="1" customWidth="1"/>
    <col min="6" max="6" width="16.28515625" style="9" bestFit="1" customWidth="1"/>
    <col min="7" max="7" width="19.140625" style="9" bestFit="1" customWidth="1"/>
    <col min="8" max="8" width="13.140625" style="9" bestFit="1" customWidth="1"/>
    <col min="9" max="9" width="16.85546875" style="9" bestFit="1" customWidth="1"/>
    <col min="10" max="10" width="9.140625" style="9"/>
    <col min="11" max="11" width="16.85546875" style="9" bestFit="1" customWidth="1"/>
    <col min="12" max="16384" width="9.140625" style="9"/>
  </cols>
  <sheetData>
    <row r="1" spans="1:12" x14ac:dyDescent="0.25">
      <c r="A1" s="83" t="s">
        <v>24</v>
      </c>
      <c r="B1" s="83"/>
      <c r="C1" s="83"/>
      <c r="D1" s="83"/>
      <c r="E1" s="83"/>
      <c r="F1" s="83"/>
      <c r="G1" s="83"/>
      <c r="H1" s="83"/>
    </row>
    <row r="2" spans="1:12" ht="15" customHeight="1" x14ac:dyDescent="0.25">
      <c r="A2" s="11" t="s">
        <v>1</v>
      </c>
      <c r="B2" s="11" t="s">
        <v>22</v>
      </c>
      <c r="C2" s="11" t="s">
        <v>23</v>
      </c>
      <c r="D2" s="11" t="s">
        <v>7</v>
      </c>
      <c r="E2" s="11" t="s">
        <v>6</v>
      </c>
      <c r="F2" s="11" t="s">
        <v>29</v>
      </c>
      <c r="G2" s="16" t="s">
        <v>28</v>
      </c>
      <c r="H2" s="22" t="s">
        <v>10</v>
      </c>
      <c r="I2" s="10"/>
      <c r="J2" s="10"/>
      <c r="K2" s="10"/>
      <c r="L2" s="10"/>
    </row>
    <row r="3" spans="1:12" x14ac:dyDescent="0.25">
      <c r="A3" s="12" t="s">
        <v>2</v>
      </c>
      <c r="B3" s="19">
        <v>1</v>
      </c>
      <c r="C3" s="13">
        <v>994</v>
      </c>
      <c r="D3" s="14">
        <v>96.17</v>
      </c>
      <c r="E3" s="15">
        <v>0.15</v>
      </c>
      <c r="F3" s="14">
        <f>C3*D3*E3</f>
        <v>14338.946999999998</v>
      </c>
      <c r="G3" s="24">
        <f>F3/1.21</f>
        <v>11850.369421487601</v>
      </c>
      <c r="H3" s="21">
        <f>F3-G3</f>
        <v>2488.5775785123969</v>
      </c>
      <c r="K3" s="10"/>
      <c r="L3" s="10"/>
    </row>
    <row r="4" spans="1:12" x14ac:dyDescent="0.25">
      <c r="A4" s="12" t="s">
        <v>3</v>
      </c>
      <c r="B4" s="19">
        <v>1</v>
      </c>
      <c r="C4" s="13">
        <v>994</v>
      </c>
      <c r="D4" s="14">
        <v>82.43</v>
      </c>
      <c r="E4" s="15">
        <v>0.72</v>
      </c>
      <c r="F4" s="14">
        <f>C4*D4*E4</f>
        <v>58993.502400000005</v>
      </c>
      <c r="G4" s="24">
        <f>F4/1.21</f>
        <v>48754.960661157027</v>
      </c>
      <c r="H4" s="21">
        <f>F4-G4</f>
        <v>10238.541738842978</v>
      </c>
      <c r="K4" s="10"/>
      <c r="L4" s="10"/>
    </row>
    <row r="5" spans="1:12" x14ac:dyDescent="0.25">
      <c r="A5" s="12" t="s">
        <v>4</v>
      </c>
      <c r="B5" s="19">
        <v>1</v>
      </c>
      <c r="C5" s="13">
        <v>994</v>
      </c>
      <c r="D5" s="14">
        <v>76.004999999999995</v>
      </c>
      <c r="E5" s="15">
        <v>0.74</v>
      </c>
      <c r="F5" s="14">
        <f>C5*D5*E5</f>
        <v>55906.237800000003</v>
      </c>
      <c r="G5" s="24">
        <f>F5/1.21</f>
        <v>46203.50231404959</v>
      </c>
      <c r="H5" s="21">
        <f>F5-G5</f>
        <v>9702.7354859504121</v>
      </c>
      <c r="K5" s="10"/>
      <c r="L5" s="10"/>
    </row>
    <row r="6" spans="1:12" x14ac:dyDescent="0.25">
      <c r="A6" s="12" t="s">
        <v>5</v>
      </c>
      <c r="B6" s="19">
        <v>1</v>
      </c>
      <c r="C6" s="13">
        <v>994</v>
      </c>
      <c r="D6" s="14">
        <v>69.954999999999998</v>
      </c>
      <c r="E6" s="15">
        <v>0.4</v>
      </c>
      <c r="F6" s="14">
        <f>C6*D6*E6</f>
        <v>27814.108000000004</v>
      </c>
      <c r="G6" s="24">
        <f>F6/1.21</f>
        <v>22986.866115702484</v>
      </c>
      <c r="H6" s="21">
        <f>F6-G6</f>
        <v>4827.2418842975203</v>
      </c>
    </row>
    <row r="7" spans="1:12" x14ac:dyDescent="0.25">
      <c r="A7" s="11"/>
      <c r="B7" s="11"/>
      <c r="C7" s="11"/>
      <c r="D7" s="11"/>
      <c r="E7" s="11"/>
      <c r="F7" s="16">
        <f>SUM(F3:F6)</f>
        <v>157052.79519999999</v>
      </c>
      <c r="G7" s="16">
        <f>SUM(G3:G6)</f>
        <v>129795.69851239672</v>
      </c>
      <c r="H7" s="16">
        <f>SUM(H3:H6)</f>
        <v>27257.096687603309</v>
      </c>
    </row>
    <row r="8" spans="1:12" x14ac:dyDescent="0.25">
      <c r="F8" s="17"/>
    </row>
    <row r="9" spans="1:12" x14ac:dyDescent="0.25">
      <c r="A9" s="83" t="s">
        <v>25</v>
      </c>
      <c r="B9" s="83"/>
      <c r="C9" s="83"/>
      <c r="D9" s="83"/>
      <c r="E9" s="83"/>
      <c r="F9" s="83"/>
      <c r="G9" s="83"/>
      <c r="H9" s="83"/>
    </row>
    <row r="10" spans="1:12" x14ac:dyDescent="0.25">
      <c r="A10" s="11" t="s">
        <v>1</v>
      </c>
      <c r="B10" s="11" t="s">
        <v>22</v>
      </c>
      <c r="C10" s="11" t="s">
        <v>23</v>
      </c>
      <c r="D10" s="11" t="s">
        <v>7</v>
      </c>
      <c r="E10" s="11" t="s">
        <v>6</v>
      </c>
      <c r="F10" s="22" t="s">
        <v>29</v>
      </c>
      <c r="G10" s="16" t="s">
        <v>28</v>
      </c>
      <c r="H10" s="22" t="s">
        <v>10</v>
      </c>
    </row>
    <row r="11" spans="1:12" x14ac:dyDescent="0.25">
      <c r="A11" s="12" t="s">
        <v>2</v>
      </c>
      <c r="B11" s="18">
        <v>1</v>
      </c>
      <c r="C11" s="13">
        <v>1988</v>
      </c>
      <c r="D11" s="14">
        <v>96.17</v>
      </c>
      <c r="E11" s="15">
        <v>0.15</v>
      </c>
      <c r="F11" s="14">
        <f>C11*D11*E11</f>
        <v>28677.893999999997</v>
      </c>
      <c r="G11" s="24">
        <f>F11/1.21</f>
        <v>23700.738842975203</v>
      </c>
      <c r="H11" s="21">
        <f>F11-G11</f>
        <v>4977.1551570247939</v>
      </c>
    </row>
    <row r="12" spans="1:12" x14ac:dyDescent="0.25">
      <c r="A12" s="12" t="s">
        <v>3</v>
      </c>
      <c r="B12" s="18">
        <v>1</v>
      </c>
      <c r="C12" s="13">
        <v>1988</v>
      </c>
      <c r="D12" s="14">
        <v>82.43</v>
      </c>
      <c r="E12" s="15">
        <v>0.75</v>
      </c>
      <c r="F12" s="14">
        <f>C12*D12*E12</f>
        <v>122903.13000000002</v>
      </c>
      <c r="G12" s="24">
        <f>F12/1.21</f>
        <v>101572.83471074382</v>
      </c>
      <c r="H12" s="21">
        <f>F12-G12</f>
        <v>21330.295289256203</v>
      </c>
    </row>
    <row r="13" spans="1:12" ht="15" customHeight="1" x14ac:dyDescent="0.25">
      <c r="A13" s="12" t="s">
        <v>4</v>
      </c>
      <c r="B13" s="18">
        <v>1</v>
      </c>
      <c r="C13" s="13">
        <v>1988</v>
      </c>
      <c r="D13" s="14">
        <v>76.004999999999995</v>
      </c>
      <c r="E13" s="15">
        <v>0.75</v>
      </c>
      <c r="F13" s="14">
        <f>C13*D13*E13</f>
        <v>113323.455</v>
      </c>
      <c r="G13" s="24">
        <f>F13/1.21</f>
        <v>93655.747933884297</v>
      </c>
      <c r="H13" s="21">
        <f>F13-G13</f>
        <v>19667.707066115705</v>
      </c>
    </row>
    <row r="14" spans="1:12" x14ac:dyDescent="0.25">
      <c r="A14" s="12" t="s">
        <v>5</v>
      </c>
      <c r="B14" s="18">
        <v>1</v>
      </c>
      <c r="C14" s="13">
        <v>1988</v>
      </c>
      <c r="D14" s="14">
        <v>69.954999999999998</v>
      </c>
      <c r="E14" s="15">
        <v>0.4</v>
      </c>
      <c r="F14" s="14">
        <f>C14*D14*E14</f>
        <v>55628.216000000008</v>
      </c>
      <c r="G14" s="24">
        <f>F14/1.21</f>
        <v>45973.732231404967</v>
      </c>
      <c r="H14" s="21">
        <f>F14-G14</f>
        <v>9654.4837685950406</v>
      </c>
    </row>
    <row r="15" spans="1:12" x14ac:dyDescent="0.25">
      <c r="A15" s="11"/>
      <c r="B15" s="11"/>
      <c r="C15" s="11"/>
      <c r="D15" s="11"/>
      <c r="E15" s="11"/>
      <c r="F15" s="16">
        <f>SUM(F11:F14)</f>
        <v>320532.69500000001</v>
      </c>
      <c r="G15" s="16">
        <f>SUM(G11:G14)</f>
        <v>264903.05371900828</v>
      </c>
      <c r="H15" s="16">
        <f>SUM(H11:H14)</f>
        <v>55629.641280991746</v>
      </c>
    </row>
    <row r="16" spans="1:12" x14ac:dyDescent="0.25">
      <c r="F16" s="17"/>
    </row>
    <row r="17" spans="1:12" x14ac:dyDescent="0.25">
      <c r="A17" s="83" t="s">
        <v>26</v>
      </c>
      <c r="B17" s="83"/>
      <c r="C17" s="83"/>
      <c r="D17" s="83"/>
      <c r="E17" s="83"/>
      <c r="F17" s="83"/>
      <c r="G17" s="83"/>
      <c r="H17" s="83"/>
    </row>
    <row r="18" spans="1:12" x14ac:dyDescent="0.25">
      <c r="A18" s="11" t="s">
        <v>1</v>
      </c>
      <c r="B18" s="11" t="s">
        <v>22</v>
      </c>
      <c r="C18" s="11" t="s">
        <v>23</v>
      </c>
      <c r="D18" s="11" t="s">
        <v>7</v>
      </c>
      <c r="E18" s="11" t="s">
        <v>6</v>
      </c>
      <c r="F18" s="22" t="s">
        <v>29</v>
      </c>
      <c r="G18" s="16" t="s">
        <v>28</v>
      </c>
      <c r="H18" s="22" t="s">
        <v>10</v>
      </c>
    </row>
    <row r="19" spans="1:12" x14ac:dyDescent="0.25">
      <c r="A19" s="12" t="s">
        <v>2</v>
      </c>
      <c r="B19" s="18">
        <v>1</v>
      </c>
      <c r="C19" s="13">
        <v>994</v>
      </c>
      <c r="D19" s="14">
        <v>96.17</v>
      </c>
      <c r="E19" s="15">
        <v>0.15</v>
      </c>
      <c r="F19" s="14">
        <f>C19*D19*E19</f>
        <v>14338.946999999998</v>
      </c>
      <c r="G19" s="24">
        <f>F19/1.21</f>
        <v>11850.369421487601</v>
      </c>
      <c r="H19" s="21">
        <f>F19-G19</f>
        <v>2488.5775785123969</v>
      </c>
    </row>
    <row r="20" spans="1:12" x14ac:dyDescent="0.25">
      <c r="A20" s="12" t="s">
        <v>3</v>
      </c>
      <c r="B20" s="18">
        <v>1</v>
      </c>
      <c r="C20" s="13">
        <v>994</v>
      </c>
      <c r="D20" s="14">
        <v>82.43</v>
      </c>
      <c r="E20" s="15">
        <v>0.75</v>
      </c>
      <c r="F20" s="14">
        <f>C20*D20*E20</f>
        <v>61451.56500000001</v>
      </c>
      <c r="G20" s="24">
        <f>F20/1.21</f>
        <v>50786.417355371908</v>
      </c>
      <c r="H20" s="21">
        <f>F20-G20</f>
        <v>10665.147644628101</v>
      </c>
    </row>
    <row r="21" spans="1:12" x14ac:dyDescent="0.25">
      <c r="A21" s="12" t="s">
        <v>4</v>
      </c>
      <c r="B21" s="18">
        <v>1</v>
      </c>
      <c r="C21" s="13">
        <v>994</v>
      </c>
      <c r="D21" s="14">
        <v>76.004999999999995</v>
      </c>
      <c r="E21" s="15">
        <v>0.7</v>
      </c>
      <c r="F21" s="14">
        <f>C21*D21*E21</f>
        <v>52884.278999999995</v>
      </c>
      <c r="G21" s="24">
        <f>F21/1.21</f>
        <v>43706.015702479337</v>
      </c>
      <c r="H21" s="21">
        <f>F21-G21</f>
        <v>9178.2632975206579</v>
      </c>
    </row>
    <row r="22" spans="1:12" x14ac:dyDescent="0.25">
      <c r="A22" s="12" t="s">
        <v>5</v>
      </c>
      <c r="B22" s="18">
        <v>1</v>
      </c>
      <c r="C22" s="13">
        <v>994</v>
      </c>
      <c r="D22" s="14">
        <v>69.954999999999998</v>
      </c>
      <c r="E22" s="15">
        <v>0.4</v>
      </c>
      <c r="F22" s="14">
        <f>C22*D22*E22</f>
        <v>27814.108000000004</v>
      </c>
      <c r="G22" s="24">
        <f>F22/1.21</f>
        <v>22986.866115702484</v>
      </c>
      <c r="H22" s="21">
        <f>F22-G22</f>
        <v>4827.2418842975203</v>
      </c>
      <c r="L22" s="23"/>
    </row>
    <row r="23" spans="1:12" x14ac:dyDescent="0.25">
      <c r="A23" s="11"/>
      <c r="B23" s="11"/>
      <c r="C23" s="11"/>
      <c r="D23" s="11"/>
      <c r="E23" s="11"/>
      <c r="F23" s="16">
        <f>SUM(F19:F22)</f>
        <v>156488.899</v>
      </c>
      <c r="G23" s="16">
        <f>SUM(G19:G22)</f>
        <v>129329.66859504132</v>
      </c>
      <c r="H23" s="16">
        <f>SUM(H19:H22)</f>
        <v>27159.230404958678</v>
      </c>
    </row>
    <row r="25" spans="1:12" x14ac:dyDescent="0.25">
      <c r="E25" s="11" t="s">
        <v>14</v>
      </c>
      <c r="F25" s="16">
        <f>F7+F15+F23</f>
        <v>634074.38919999998</v>
      </c>
      <c r="G25" s="16">
        <f>G7+G15+G23</f>
        <v>524028.42082644632</v>
      </c>
      <c r="H25" s="16">
        <f>H7+H15+H23</f>
        <v>110045.96837355374</v>
      </c>
    </row>
    <row r="30" spans="1:12" ht="15.75" thickBot="1" x14ac:dyDescent="0.3"/>
    <row r="31" spans="1:12" x14ac:dyDescent="0.25">
      <c r="A31" s="87" t="s">
        <v>1</v>
      </c>
      <c r="B31" s="84" t="s">
        <v>37</v>
      </c>
      <c r="C31" s="85"/>
      <c r="D31" s="86"/>
    </row>
    <row r="32" spans="1:12" ht="15.75" thickBot="1" x14ac:dyDescent="0.3">
      <c r="A32" s="88"/>
      <c r="B32" s="56">
        <v>2021</v>
      </c>
      <c r="C32" s="57">
        <v>2022</v>
      </c>
      <c r="D32" s="58">
        <v>2023</v>
      </c>
    </row>
    <row r="33" spans="1:4" x14ac:dyDescent="0.25">
      <c r="A33" s="62" t="s">
        <v>2</v>
      </c>
      <c r="B33" s="59">
        <v>0.15</v>
      </c>
      <c r="C33" s="54">
        <v>0.15</v>
      </c>
      <c r="D33" s="55">
        <v>0.15</v>
      </c>
    </row>
    <row r="34" spans="1:4" x14ac:dyDescent="0.25">
      <c r="A34" s="63" t="s">
        <v>3</v>
      </c>
      <c r="B34" s="60">
        <v>0.72</v>
      </c>
      <c r="C34" s="50">
        <v>0.75</v>
      </c>
      <c r="D34" s="51">
        <v>0.75</v>
      </c>
    </row>
    <row r="35" spans="1:4" x14ac:dyDescent="0.25">
      <c r="A35" s="63" t="s">
        <v>4</v>
      </c>
      <c r="B35" s="60">
        <v>0.74</v>
      </c>
      <c r="C35" s="50">
        <v>0.75</v>
      </c>
      <c r="D35" s="51">
        <v>0.7</v>
      </c>
    </row>
    <row r="36" spans="1:4" ht="15.75" thickBot="1" x14ac:dyDescent="0.3">
      <c r="A36" s="64" t="s">
        <v>5</v>
      </c>
      <c r="B36" s="61">
        <v>0.4</v>
      </c>
      <c r="C36" s="52">
        <v>0.4</v>
      </c>
      <c r="D36" s="53">
        <v>0.4</v>
      </c>
    </row>
  </sheetData>
  <mergeCells count="5">
    <mergeCell ref="A17:H17"/>
    <mergeCell ref="A9:H9"/>
    <mergeCell ref="A1:H1"/>
    <mergeCell ref="B31:D31"/>
    <mergeCell ref="A31:A32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B2" sqref="B2"/>
    </sheetView>
  </sheetViews>
  <sheetFormatPr defaultRowHeight="15" x14ac:dyDescent="0.25"/>
  <cols>
    <col min="1" max="1" width="6.5703125" bestFit="1" customWidth="1"/>
    <col min="2" max="2" width="14.42578125" bestFit="1" customWidth="1"/>
    <col min="3" max="3" width="13.140625" bestFit="1" customWidth="1"/>
    <col min="4" max="4" width="13.28515625" bestFit="1" customWidth="1"/>
  </cols>
  <sheetData>
    <row r="1" spans="1:4" ht="15.75" thickBot="1" x14ac:dyDescent="0.3">
      <c r="A1" s="2" t="s">
        <v>8</v>
      </c>
      <c r="B1" s="3" t="s">
        <v>9</v>
      </c>
      <c r="C1" s="3" t="s">
        <v>10</v>
      </c>
      <c r="D1" s="3" t="s">
        <v>11</v>
      </c>
    </row>
    <row r="2" spans="1:4" ht="15.75" thickBot="1" x14ac:dyDescent="0.3">
      <c r="A2" s="26">
        <v>2021</v>
      </c>
      <c r="B2" s="28">
        <f>'Costos perfils'!G7</f>
        <v>129795.69851239672</v>
      </c>
      <c r="C2" s="28">
        <f>'Costos perfils'!H7</f>
        <v>27257.096687603309</v>
      </c>
      <c r="D2" s="28">
        <f>B2+C2</f>
        <v>157052.79520000002</v>
      </c>
    </row>
    <row r="3" spans="1:4" ht="15.75" thickBot="1" x14ac:dyDescent="0.3">
      <c r="A3" s="26">
        <v>2022</v>
      </c>
      <c r="B3" s="28">
        <f>'Costos perfils'!G15</f>
        <v>264903.05371900828</v>
      </c>
      <c r="C3" s="28">
        <f>'Costos perfils'!H15</f>
        <v>55629.641280991746</v>
      </c>
      <c r="D3" s="28">
        <f>B3+C3</f>
        <v>320532.69500000001</v>
      </c>
    </row>
    <row r="4" spans="1:4" ht="15.75" thickBot="1" x14ac:dyDescent="0.3">
      <c r="A4" s="26">
        <v>2023</v>
      </c>
      <c r="B4" s="28">
        <f>'Costos perfils'!G23</f>
        <v>129329.66859504132</v>
      </c>
      <c r="C4" s="28">
        <f>'Costos perfils'!H23</f>
        <v>27159.230404958678</v>
      </c>
      <c r="D4" s="28">
        <f>B4+C4</f>
        <v>156488.899</v>
      </c>
    </row>
    <row r="5" spans="1:4" s="1" customFormat="1" ht="15.75" thickBot="1" x14ac:dyDescent="0.3">
      <c r="A5" s="26" t="s">
        <v>0</v>
      </c>
      <c r="B5" s="25">
        <f>SUM(B2:B4)</f>
        <v>524028.42082644632</v>
      </c>
      <c r="C5" s="25">
        <f>SUM(C2:C4)</f>
        <v>110045.96837355374</v>
      </c>
      <c r="D5" s="25">
        <f>SUM(D2:D4)</f>
        <v>634074.38919999998</v>
      </c>
    </row>
    <row r="7" spans="1:4" ht="15.75" thickBot="1" x14ac:dyDescent="0.3"/>
    <row r="8" spans="1:4" ht="15.75" thickBot="1" x14ac:dyDescent="0.3">
      <c r="A8" s="89" t="s">
        <v>30</v>
      </c>
      <c r="B8" s="90"/>
      <c r="C8" s="90"/>
      <c r="D8" s="91"/>
    </row>
    <row r="9" spans="1:4" ht="15.75" thickBot="1" x14ac:dyDescent="0.3">
      <c r="A9" s="2" t="s">
        <v>8</v>
      </c>
      <c r="B9" s="3" t="s">
        <v>9</v>
      </c>
      <c r="C9" s="3" t="s">
        <v>10</v>
      </c>
      <c r="D9" s="3" t="s">
        <v>11</v>
      </c>
    </row>
    <row r="10" spans="1:4" ht="15.75" thickBot="1" x14ac:dyDescent="0.3">
      <c r="A10" s="29">
        <v>2021</v>
      </c>
      <c r="B10" s="30">
        <v>129795.7</v>
      </c>
      <c r="C10" s="30">
        <v>27257.1</v>
      </c>
      <c r="D10" s="30">
        <f>SUM(B10:C10)</f>
        <v>157052.79999999999</v>
      </c>
    </row>
    <row r="11" spans="1:4" ht="15.75" thickBot="1" x14ac:dyDescent="0.3">
      <c r="A11" s="27">
        <v>2022</v>
      </c>
      <c r="B11" s="28">
        <v>264903.05</v>
      </c>
      <c r="C11" s="28">
        <v>55629.64</v>
      </c>
      <c r="D11" s="28">
        <f>SUM(B11:C11)</f>
        <v>320532.69</v>
      </c>
    </row>
    <row r="12" spans="1:4" ht="15.75" thickBot="1" x14ac:dyDescent="0.3">
      <c r="A12" s="27">
        <v>2023</v>
      </c>
      <c r="B12" s="28">
        <v>129329.67</v>
      </c>
      <c r="C12" s="28">
        <v>27159.23</v>
      </c>
      <c r="D12" s="28">
        <f>SUM(B12:C12)</f>
        <v>156488.9</v>
      </c>
    </row>
    <row r="13" spans="1:4" ht="15.75" thickBot="1" x14ac:dyDescent="0.3">
      <c r="A13" s="26" t="s">
        <v>0</v>
      </c>
      <c r="B13" s="25">
        <f>SUM(B10:B12)</f>
        <v>524028.42</v>
      </c>
      <c r="C13" s="25">
        <f>SUM(C10:C12)</f>
        <v>110045.96999999999</v>
      </c>
      <c r="D13" s="25">
        <f>SUM(D10:D12)</f>
        <v>634074.39</v>
      </c>
    </row>
  </sheetData>
  <mergeCells count="1">
    <mergeCell ref="A8:D8"/>
  </mergeCells>
  <pageMargins left="0.7" right="0.7" top="0.75" bottom="0.75" header="0.3" footer="0.3"/>
  <pageSetup paperSize="9" orientation="portrait" r:id="rId1"/>
  <ignoredErrors>
    <ignoredError sqref="D10:D1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workbookViewId="0">
      <selection activeCell="H26" sqref="H26"/>
    </sheetView>
  </sheetViews>
  <sheetFormatPr defaultRowHeight="15" x14ac:dyDescent="0.25"/>
  <cols>
    <col min="1" max="1" width="9.140625" style="66"/>
    <col min="2" max="6" width="18.42578125" style="66" customWidth="1"/>
    <col min="7" max="16384" width="9.140625" style="66"/>
  </cols>
  <sheetData>
    <row r="2" spans="2:6" ht="15.75" thickBot="1" x14ac:dyDescent="0.3">
      <c r="B2" s="105" t="s">
        <v>41</v>
      </c>
      <c r="C2" s="105"/>
      <c r="D2" s="105"/>
      <c r="E2" s="105"/>
      <c r="F2" s="105"/>
    </row>
    <row r="3" spans="2:6" ht="68.25" customHeight="1" thickBot="1" x14ac:dyDescent="0.3">
      <c r="B3" s="43" t="s">
        <v>8</v>
      </c>
      <c r="C3" s="65" t="s">
        <v>34</v>
      </c>
      <c r="D3" s="44" t="s">
        <v>35</v>
      </c>
      <c r="E3" s="44" t="s">
        <v>36</v>
      </c>
      <c r="F3" s="44" t="s">
        <v>14</v>
      </c>
    </row>
    <row r="4" spans="2:6" ht="16.5" thickBot="1" x14ac:dyDescent="0.3">
      <c r="B4" s="45">
        <v>2021</v>
      </c>
      <c r="C4" s="47">
        <v>129795.7</v>
      </c>
      <c r="D4" s="46"/>
      <c r="E4" s="47">
        <v>20961.14</v>
      </c>
      <c r="F4" s="47">
        <f t="shared" ref="F4:F9" si="0">SUM(C4:E4)</f>
        <v>150756.84</v>
      </c>
    </row>
    <row r="5" spans="2:6" ht="16.5" thickBot="1" x14ac:dyDescent="0.3">
      <c r="B5" s="45">
        <v>2022</v>
      </c>
      <c r="C5" s="47">
        <v>264903.05</v>
      </c>
      <c r="D5" s="46"/>
      <c r="E5" s="47">
        <v>20961.14</v>
      </c>
      <c r="F5" s="47">
        <f t="shared" si="0"/>
        <v>285864.19</v>
      </c>
    </row>
    <row r="6" spans="2:6" ht="16.5" thickBot="1" x14ac:dyDescent="0.3">
      <c r="B6" s="45">
        <v>2023</v>
      </c>
      <c r="C6" s="47">
        <v>129329.67</v>
      </c>
      <c r="D6" s="47">
        <v>132451.53</v>
      </c>
      <c r="E6" s="47">
        <v>20961.14</v>
      </c>
      <c r="F6" s="47">
        <f t="shared" si="0"/>
        <v>282742.34000000003</v>
      </c>
    </row>
    <row r="7" spans="2:6" ht="16.5" thickBot="1" x14ac:dyDescent="0.3">
      <c r="B7" s="45">
        <v>2024</v>
      </c>
      <c r="C7" s="46"/>
      <c r="D7" s="47">
        <v>264903.05</v>
      </c>
      <c r="E7" s="47">
        <v>20961.13</v>
      </c>
      <c r="F7" s="47">
        <f t="shared" si="0"/>
        <v>285864.18</v>
      </c>
    </row>
    <row r="8" spans="2:6" ht="16.5" thickBot="1" x14ac:dyDescent="0.3">
      <c r="B8" s="45">
        <v>2025</v>
      </c>
      <c r="C8" s="46"/>
      <c r="D8" s="47">
        <v>132451.51999999999</v>
      </c>
      <c r="E8" s="47">
        <v>20961.13</v>
      </c>
      <c r="F8" s="47">
        <f t="shared" si="0"/>
        <v>153412.65</v>
      </c>
    </row>
    <row r="9" spans="2:6" ht="16.5" thickBot="1" x14ac:dyDescent="0.3">
      <c r="B9" s="45" t="s">
        <v>0</v>
      </c>
      <c r="C9" s="48">
        <f>SUM(C4:C8)</f>
        <v>524028.42</v>
      </c>
      <c r="D9" s="48">
        <f>SUM(D4:D8)</f>
        <v>529806.1</v>
      </c>
      <c r="E9" s="49">
        <f>SUM(E4:E8)</f>
        <v>104805.68000000001</v>
      </c>
      <c r="F9" s="49">
        <f t="shared" si="0"/>
        <v>1158640.2</v>
      </c>
    </row>
    <row r="10" spans="2:6" x14ac:dyDescent="0.25">
      <c r="E10" s="67"/>
    </row>
    <row r="11" spans="2:6" x14ac:dyDescent="0.25">
      <c r="E11" s="67"/>
    </row>
    <row r="12" spans="2:6" x14ac:dyDescent="0.25">
      <c r="E12" s="67"/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B12" sqref="B12"/>
    </sheetView>
  </sheetViews>
  <sheetFormatPr defaultRowHeight="15" x14ac:dyDescent="0.25"/>
  <cols>
    <col min="1" max="1" width="53.5703125" bestFit="1" customWidth="1"/>
    <col min="2" max="2" width="15" bestFit="1" customWidth="1"/>
    <col min="3" max="3" width="11.85546875" bestFit="1" customWidth="1"/>
    <col min="4" max="4" width="13.140625" bestFit="1" customWidth="1"/>
    <col min="5" max="5" width="14.28515625" bestFit="1" customWidth="1"/>
    <col min="6" max="6" width="13.140625" bestFit="1" customWidth="1"/>
    <col min="7" max="7" width="14.85546875" bestFit="1" customWidth="1"/>
    <col min="8" max="8" width="13.140625" bestFit="1" customWidth="1"/>
    <col min="9" max="10" width="14.85546875" bestFit="1" customWidth="1"/>
  </cols>
  <sheetData>
    <row r="1" spans="1:10" x14ac:dyDescent="0.25">
      <c r="A1" s="95" t="s">
        <v>1</v>
      </c>
      <c r="B1" s="93" t="s">
        <v>40</v>
      </c>
      <c r="C1" s="97" t="s">
        <v>31</v>
      </c>
      <c r="D1" s="92">
        <v>2021</v>
      </c>
      <c r="E1" s="92"/>
      <c r="F1" s="92">
        <v>2022</v>
      </c>
      <c r="G1" s="92"/>
      <c r="H1" s="92">
        <v>2023</v>
      </c>
      <c r="I1" s="92"/>
      <c r="J1" s="31" t="s">
        <v>0</v>
      </c>
    </row>
    <row r="2" spans="1:10" x14ac:dyDescent="0.25">
      <c r="A2" s="96"/>
      <c r="B2" s="94"/>
      <c r="C2" s="98"/>
      <c r="D2" s="32" t="s">
        <v>6</v>
      </c>
      <c r="E2" s="32" t="s">
        <v>32</v>
      </c>
      <c r="F2" s="32" t="s">
        <v>6</v>
      </c>
      <c r="G2" s="32" t="s">
        <v>33</v>
      </c>
      <c r="H2" s="32" t="s">
        <v>6</v>
      </c>
      <c r="I2" s="32" t="s">
        <v>33</v>
      </c>
      <c r="J2" s="31" t="s">
        <v>33</v>
      </c>
    </row>
    <row r="3" spans="1:10" x14ac:dyDescent="0.25">
      <c r="A3" s="33" t="s">
        <v>2</v>
      </c>
      <c r="B3" s="34">
        <v>96.17</v>
      </c>
      <c r="C3" s="35">
        <v>1</v>
      </c>
      <c r="D3" s="36">
        <v>0.15</v>
      </c>
      <c r="E3" s="37">
        <v>14338.947</v>
      </c>
      <c r="F3" s="36">
        <v>0.15</v>
      </c>
      <c r="G3" s="38">
        <v>28677.894</v>
      </c>
      <c r="H3" s="36">
        <v>0.15</v>
      </c>
      <c r="I3" s="38">
        <v>14338.947</v>
      </c>
      <c r="J3" s="39">
        <v>57355.788</v>
      </c>
    </row>
    <row r="4" spans="1:10" x14ac:dyDescent="0.25">
      <c r="A4" s="33" t="s">
        <v>3</v>
      </c>
      <c r="B4" s="34">
        <v>82.43</v>
      </c>
      <c r="C4" s="35">
        <v>1</v>
      </c>
      <c r="D4" s="36">
        <v>0.72</v>
      </c>
      <c r="E4" s="37">
        <v>58993.502400000005</v>
      </c>
      <c r="F4" s="36">
        <v>0.75</v>
      </c>
      <c r="G4" s="38">
        <v>122903.13</v>
      </c>
      <c r="H4" s="36">
        <v>0.75</v>
      </c>
      <c r="I4" s="38">
        <v>61451.565000000002</v>
      </c>
      <c r="J4" s="39">
        <v>243348.1974</v>
      </c>
    </row>
    <row r="5" spans="1:10" x14ac:dyDescent="0.25">
      <c r="A5" s="33" t="s">
        <v>4</v>
      </c>
      <c r="B5" s="34">
        <v>76.004999999999995</v>
      </c>
      <c r="C5" s="35">
        <v>1</v>
      </c>
      <c r="D5" s="36">
        <v>0.74</v>
      </c>
      <c r="E5" s="37">
        <v>55906.237799999995</v>
      </c>
      <c r="F5" s="36">
        <v>0.75</v>
      </c>
      <c r="G5" s="38">
        <v>113323.45499999999</v>
      </c>
      <c r="H5" s="36">
        <v>0.7</v>
      </c>
      <c r="I5" s="38">
        <v>52884.278999999988</v>
      </c>
      <c r="J5" s="39">
        <v>222113.97179999997</v>
      </c>
    </row>
    <row r="6" spans="1:10" x14ac:dyDescent="0.25">
      <c r="A6" s="33" t="s">
        <v>5</v>
      </c>
      <c r="B6" s="34">
        <v>69.954999999999998</v>
      </c>
      <c r="C6" s="35">
        <v>1</v>
      </c>
      <c r="D6" s="36">
        <v>0.4</v>
      </c>
      <c r="E6" s="37">
        <v>27814.108</v>
      </c>
      <c r="F6" s="36">
        <v>0.4</v>
      </c>
      <c r="G6" s="38">
        <v>55628.216</v>
      </c>
      <c r="H6" s="36">
        <v>0.4</v>
      </c>
      <c r="I6" s="38">
        <v>27814.108</v>
      </c>
      <c r="J6" s="39">
        <v>111256.432</v>
      </c>
    </row>
    <row r="7" spans="1:10" x14ac:dyDescent="0.25">
      <c r="A7" s="1"/>
      <c r="B7" s="1"/>
      <c r="C7" s="1"/>
      <c r="D7" s="1"/>
      <c r="E7" s="40">
        <v>157052.79520000002</v>
      </c>
      <c r="F7" s="1"/>
      <c r="G7" s="41">
        <v>320532.69500000001</v>
      </c>
      <c r="H7" s="1"/>
      <c r="I7" s="41">
        <v>156488.899</v>
      </c>
      <c r="J7" s="42">
        <v>634074.38919999998</v>
      </c>
    </row>
  </sheetData>
  <mergeCells count="6">
    <mergeCell ref="D1:E1"/>
    <mergeCell ref="F1:G1"/>
    <mergeCell ref="H1:I1"/>
    <mergeCell ref="B1:B2"/>
    <mergeCell ref="A1:A2"/>
    <mergeCell ref="C1:C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C29" sqref="C29"/>
    </sheetView>
  </sheetViews>
  <sheetFormatPr defaultColWidth="24.85546875" defaultRowHeight="15" x14ac:dyDescent="0.25"/>
  <cols>
    <col min="1" max="1" width="43" style="66" customWidth="1"/>
    <col min="2" max="16384" width="24.85546875" style="66"/>
  </cols>
  <sheetData>
    <row r="1" spans="1:4" ht="25.5" customHeight="1" thickBot="1" x14ac:dyDescent="0.3">
      <c r="A1" s="43" t="s">
        <v>12</v>
      </c>
      <c r="B1" s="68" t="s">
        <v>13</v>
      </c>
      <c r="C1" s="68" t="s">
        <v>38</v>
      </c>
    </row>
    <row r="2" spans="1:4" x14ac:dyDescent="0.25">
      <c r="A2" s="99">
        <f>VEC!C9</f>
        <v>524028.42</v>
      </c>
      <c r="B2" s="101">
        <v>0.2</v>
      </c>
      <c r="C2" s="103">
        <f>A2*B2</f>
        <v>104805.68400000001</v>
      </c>
    </row>
    <row r="3" spans="1:4" ht="15.75" thickBot="1" x14ac:dyDescent="0.3">
      <c r="A3" s="100"/>
      <c r="B3" s="102"/>
      <c r="C3" s="104"/>
    </row>
    <row r="5" spans="1:4" ht="15.75" thickBot="1" x14ac:dyDescent="0.3"/>
    <row r="6" spans="1:4" ht="15.75" thickBot="1" x14ac:dyDescent="0.3">
      <c r="A6" s="7" t="s">
        <v>15</v>
      </c>
      <c r="B6" s="70"/>
    </row>
    <row r="7" spans="1:4" ht="15.75" thickBot="1" x14ac:dyDescent="0.3">
      <c r="A7" s="5" t="s">
        <v>16</v>
      </c>
      <c r="B7" s="71">
        <v>287824.56716417905</v>
      </c>
      <c r="D7" s="74"/>
    </row>
    <row r="8" spans="1:4" ht="15.75" thickBot="1" x14ac:dyDescent="0.3">
      <c r="A8" s="5" t="s">
        <v>17</v>
      </c>
      <c r="B8" s="71">
        <v>97860.352835820886</v>
      </c>
      <c r="D8" s="74"/>
    </row>
    <row r="9" spans="1:4" ht="15.75" thickBot="1" x14ac:dyDescent="0.3">
      <c r="A9" s="6" t="s">
        <v>0</v>
      </c>
      <c r="B9" s="72">
        <f>SUM(B7:B8)</f>
        <v>385684.91999999993</v>
      </c>
    </row>
    <row r="10" spans="1:4" ht="15.75" thickBot="1" x14ac:dyDescent="0.3">
      <c r="A10" s="80"/>
      <c r="B10" s="75"/>
    </row>
    <row r="11" spans="1:4" ht="15.75" thickBot="1" x14ac:dyDescent="0.3">
      <c r="A11" s="7" t="s">
        <v>18</v>
      </c>
      <c r="B11" s="70"/>
    </row>
    <row r="12" spans="1:4" ht="15.75" thickBot="1" x14ac:dyDescent="0.3">
      <c r="A12" s="5" t="s">
        <v>19</v>
      </c>
      <c r="B12" s="81">
        <v>33537.82</v>
      </c>
    </row>
    <row r="13" spans="1:4" ht="15.75" thickBot="1" x14ac:dyDescent="0.3">
      <c r="A13" s="5" t="s">
        <v>20</v>
      </c>
      <c r="B13" s="81">
        <v>104805.68</v>
      </c>
    </row>
    <row r="14" spans="1:4" ht="15.75" thickBot="1" x14ac:dyDescent="0.3">
      <c r="A14" s="6" t="s">
        <v>0</v>
      </c>
      <c r="B14" s="82">
        <f>SUM(B12:B13)</f>
        <v>138343.5</v>
      </c>
    </row>
    <row r="15" spans="1:4" ht="15.75" thickBot="1" x14ac:dyDescent="0.3">
      <c r="A15" s="75"/>
      <c r="B15" s="75"/>
    </row>
    <row r="16" spans="1:4" ht="16.5" thickBot="1" x14ac:dyDescent="0.3">
      <c r="A16" s="4" t="s">
        <v>21</v>
      </c>
      <c r="B16" s="73">
        <f>B9+B14</f>
        <v>524028.41999999993</v>
      </c>
      <c r="C16" s="76"/>
    </row>
    <row r="20" spans="1:5" x14ac:dyDescent="0.25">
      <c r="A20" s="8" t="s">
        <v>27</v>
      </c>
      <c r="B20" s="20">
        <v>2021</v>
      </c>
      <c r="C20" s="20">
        <v>2022</v>
      </c>
      <c r="D20" s="8">
        <v>2023</v>
      </c>
      <c r="E20" s="8" t="s">
        <v>0</v>
      </c>
    </row>
    <row r="21" spans="1:5" ht="15.75" x14ac:dyDescent="0.25">
      <c r="A21" s="69" t="s">
        <v>39</v>
      </c>
      <c r="B21" s="77">
        <f>'Costos perfils'!F7</f>
        <v>157052.79519999999</v>
      </c>
      <c r="C21" s="77">
        <f>'Costos perfils'!F15</f>
        <v>320532.69500000001</v>
      </c>
      <c r="D21" s="78">
        <f>'Costos perfils'!F23</f>
        <v>156488.899</v>
      </c>
      <c r="E21" s="79">
        <f>SUM(B21:D21)</f>
        <v>634074.38919999998</v>
      </c>
    </row>
  </sheetData>
  <mergeCells count="3">
    <mergeCell ref="A2:A3"/>
    <mergeCell ref="B2:B3"/>
    <mergeCell ref="C2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5</vt:i4>
      </vt:variant>
    </vt:vector>
  </HeadingPairs>
  <TitlesOfParts>
    <vt:vector size="5" baseType="lpstr">
      <vt:lpstr>Costos perfils</vt:lpstr>
      <vt:lpstr>Calcul anualitats</vt:lpstr>
      <vt:lpstr>VEC</vt:lpstr>
      <vt:lpstr>Imports</vt:lpstr>
      <vt:lpstr>Desglossament costos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Victor Milan</cp:lastModifiedBy>
  <dcterms:created xsi:type="dcterms:W3CDTF">2021-02-11T10:30:15Z</dcterms:created>
  <dcterms:modified xsi:type="dcterms:W3CDTF">2021-06-02T08:55:26Z</dcterms:modified>
</cp:coreProperties>
</file>