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300" windowHeight="10900" tabRatio="436" activeTab="2"/>
  </bookViews>
  <sheets>
    <sheet name="Càlcul pressupost" sheetId="16" r:id="rId1"/>
    <sheet name="Perfils" sheetId="4" r:id="rId2"/>
    <sheet name="Taules IJ" sheetId="11" r:id="rId3"/>
    <sheet name="Justificació" sheetId="17" r:id="rId4"/>
    <sheet name="Taula LOT-SERV-APP" sheetId="1" state="hidden" r:id="rId5"/>
    <sheet name="Taula Estimació de dades" sheetId="2" state="hidden" r:id="rId6"/>
  </sheets>
  <externalReferences>
    <externalReference r:id="rId7"/>
    <externalReference r:id="rId8"/>
  </externalReferences>
  <definedNames>
    <definedName name="_xlnm._FilterDatabase" localSheetId="1" hidden="1">Perfils!#REF!</definedName>
    <definedName name="C_Despesa">'[1]Dades auxiliars'!$N$1:$N$9</definedName>
    <definedName name="Dades_Servei">'[2]Dades auxiliars'!$A$1:$J$262</definedName>
    <definedName name="T_Despesa">'[1]Dades auxiliars'!$M$1:$M$5</definedName>
  </definedNames>
  <calcPr calcId="145621"/>
  <fileRecoveryPr autoRecover="0"/>
</workbook>
</file>

<file path=xl/calcChain.xml><?xml version="1.0" encoding="utf-8"?>
<calcChain xmlns="http://schemas.openxmlformats.org/spreadsheetml/2006/main">
  <c r="J19" i="16" l="1"/>
  <c r="I9" i="11" l="1"/>
  <c r="F9" i="11"/>
  <c r="G33" i="16"/>
  <c r="J17" i="16" l="1"/>
  <c r="G16" i="16"/>
  <c r="G18" i="16"/>
  <c r="M20" i="16"/>
  <c r="N20" i="16" l="1"/>
  <c r="C6" i="17" l="1"/>
  <c r="C5" i="17"/>
  <c r="E23" i="4"/>
  <c r="F22" i="4"/>
  <c r="E22" i="4"/>
  <c r="F21" i="4"/>
  <c r="E21" i="4"/>
  <c r="E19" i="4"/>
  <c r="F18" i="4"/>
  <c r="E18" i="4"/>
  <c r="F17" i="4"/>
  <c r="E17" i="4"/>
  <c r="C23" i="4"/>
  <c r="C22" i="4"/>
  <c r="C21" i="4"/>
  <c r="C19" i="4"/>
  <c r="C18" i="4"/>
  <c r="C17" i="4"/>
  <c r="F14" i="4"/>
  <c r="F13" i="4"/>
  <c r="E15" i="4"/>
  <c r="E14" i="4"/>
  <c r="C15" i="4"/>
  <c r="C14" i="4"/>
  <c r="C13" i="4"/>
  <c r="E13" i="4"/>
  <c r="C7" i="17"/>
  <c r="F23" i="4" l="1"/>
  <c r="F15" i="4"/>
  <c r="F19" i="4"/>
  <c r="G23" i="4" l="1"/>
  <c r="G19" i="4"/>
  <c r="G15" i="4"/>
  <c r="G22" i="4" l="1"/>
  <c r="G21" i="4"/>
  <c r="G18" i="4"/>
  <c r="G17" i="4"/>
  <c r="G14" i="4"/>
  <c r="G13" i="4"/>
  <c r="G20" i="4" l="1"/>
  <c r="G16" i="4"/>
  <c r="G24" i="4"/>
  <c r="G25" i="4" l="1"/>
  <c r="F41" i="16"/>
  <c r="F16" i="16"/>
  <c r="F18" i="16"/>
  <c r="F43" i="16"/>
  <c r="L45" i="16"/>
  <c r="L20" i="16"/>
  <c r="I19" i="16"/>
  <c r="I44" i="16"/>
  <c r="I42" i="16"/>
  <c r="I17" i="16"/>
  <c r="F28" i="16"/>
  <c r="E28" i="16" s="1"/>
  <c r="F30" i="16"/>
  <c r="I31" i="16"/>
  <c r="I29" i="16"/>
  <c r="H29" i="16" s="1"/>
  <c r="L32" i="16"/>
  <c r="H31" i="16" l="1"/>
  <c r="H33" i="16" s="1"/>
  <c r="E30" i="16"/>
  <c r="H35" i="16" l="1"/>
  <c r="E33" i="16"/>
  <c r="J42" i="16"/>
  <c r="N42" i="16" s="1"/>
  <c r="N29" i="16"/>
  <c r="G43" i="16"/>
  <c r="N43" i="16" s="1"/>
  <c r="N30" i="16"/>
  <c r="J44" i="16"/>
  <c r="N44" i="16" s="1"/>
  <c r="N31" i="16"/>
  <c r="G41" i="16"/>
  <c r="N41" i="16" s="1"/>
  <c r="N28" i="16"/>
  <c r="N17" i="16"/>
  <c r="N18" i="16"/>
  <c r="N19" i="16"/>
  <c r="N16" i="16"/>
  <c r="J33" i="16"/>
  <c r="F6" i="16" l="1"/>
  <c r="E6" i="11" s="1"/>
  <c r="E35" i="16"/>
  <c r="E43" i="16"/>
  <c r="F7" i="16"/>
  <c r="E7" i="11" s="1"/>
  <c r="H42" i="16"/>
  <c r="G46" i="16"/>
  <c r="G6" i="16" s="1"/>
  <c r="H6" i="11" s="1"/>
  <c r="E41" i="16"/>
  <c r="E46" i="16" s="1"/>
  <c r="E48" i="16" s="1"/>
  <c r="H19" i="16"/>
  <c r="E16" i="16"/>
  <c r="N21" i="16" s="1"/>
  <c r="G21" i="16"/>
  <c r="E18" i="16"/>
  <c r="H17" i="16"/>
  <c r="J21" i="16"/>
  <c r="E7" i="16" s="1"/>
  <c r="B7" i="11" s="1"/>
  <c r="K20" i="16"/>
  <c r="K21" i="16" s="1"/>
  <c r="K23" i="16" s="1"/>
  <c r="M21" i="16"/>
  <c r="E8" i="16" s="1"/>
  <c r="F7" i="11" l="1"/>
  <c r="G7" i="11" s="1"/>
  <c r="B8" i="11"/>
  <c r="I6" i="11"/>
  <c r="J6" i="11" s="1"/>
  <c r="F6" i="11"/>
  <c r="G6" i="11" s="1"/>
  <c r="C7" i="11"/>
  <c r="D7" i="11" s="1"/>
  <c r="E21" i="16"/>
  <c r="E23" i="16" s="1"/>
  <c r="E6" i="16"/>
  <c r="B6" i="11" s="1"/>
  <c r="B21" i="16"/>
  <c r="H21" i="16"/>
  <c r="H23" i="16" s="1"/>
  <c r="C8" i="11" l="1"/>
  <c r="D8" i="11" s="1"/>
  <c r="D16" i="11" s="1"/>
  <c r="C6" i="11"/>
  <c r="D6" i="11" s="1"/>
  <c r="N23" i="16"/>
  <c r="E7" i="17" l="1"/>
  <c r="F7" i="17" s="1"/>
  <c r="G7" i="17" s="1"/>
  <c r="H7" i="17" s="1"/>
  <c r="I7" i="17" s="1"/>
  <c r="J7" i="17" s="1"/>
  <c r="K7" i="17" s="1"/>
  <c r="E6" i="17" l="1"/>
  <c r="F6" i="17" s="1"/>
  <c r="G6" i="17" s="1"/>
  <c r="H6" i="17" s="1"/>
  <c r="I6" i="17" s="1"/>
  <c r="J6" i="17" s="1"/>
  <c r="K6" i="17" s="1"/>
  <c r="E5" i="17"/>
  <c r="F5" i="17" l="1"/>
  <c r="G5" i="17" s="1"/>
  <c r="H5" i="17" l="1"/>
  <c r="I5" i="17" s="1"/>
  <c r="J5" i="17" l="1"/>
  <c r="K5" i="17" s="1"/>
  <c r="I18" i="2" l="1"/>
  <c r="M18" i="2"/>
  <c r="E18" i="2"/>
  <c r="G18" i="2" s="1"/>
  <c r="F6" i="2" l="1"/>
  <c r="H44" i="16" l="1"/>
  <c r="H46" i="16" s="1"/>
  <c r="H48" i="16" s="1"/>
  <c r="J46" i="16"/>
  <c r="G7" i="16" s="1"/>
  <c r="H7" i="11" s="1"/>
  <c r="D92" i="2"/>
  <c r="M69" i="2"/>
  <c r="O69" i="2" s="1"/>
  <c r="M70" i="2"/>
  <c r="O70" i="2" s="1"/>
  <c r="M71" i="2"/>
  <c r="O71" i="2" s="1"/>
  <c r="M72" i="2"/>
  <c r="O72" i="2" s="1"/>
  <c r="M73" i="2"/>
  <c r="O73" i="2" s="1"/>
  <c r="M74" i="2"/>
  <c r="O74" i="2" s="1"/>
  <c r="M75" i="2"/>
  <c r="O75" i="2" s="1"/>
  <c r="M76" i="2"/>
  <c r="O76" i="2" s="1"/>
  <c r="M77" i="2"/>
  <c r="O77" i="2" s="1"/>
  <c r="M78" i="2"/>
  <c r="O78" i="2" s="1"/>
  <c r="M79" i="2"/>
  <c r="O79" i="2" s="1"/>
  <c r="M81" i="2"/>
  <c r="O81" i="2" s="1"/>
  <c r="M82" i="2"/>
  <c r="O82" i="2" s="1"/>
  <c r="M83" i="2"/>
  <c r="O83" i="2" s="1"/>
  <c r="M84" i="2"/>
  <c r="O84" i="2" s="1"/>
  <c r="M85" i="2"/>
  <c r="O85" i="2" s="1"/>
  <c r="M86" i="2"/>
  <c r="O86" i="2" s="1"/>
  <c r="M87" i="2"/>
  <c r="O87" i="2" s="1"/>
  <c r="M88" i="2"/>
  <c r="O88" i="2" s="1"/>
  <c r="M89" i="2"/>
  <c r="O89" i="2" s="1"/>
  <c r="M90" i="2"/>
  <c r="O90" i="2" s="1"/>
  <c r="M68" i="2"/>
  <c r="O68" i="2" s="1"/>
  <c r="I7" i="11" l="1"/>
  <c r="J7" i="11" s="1"/>
  <c r="M7" i="11" s="1"/>
  <c r="O91" i="2"/>
  <c r="M91" i="2"/>
  <c r="G92" i="2"/>
  <c r="L7" i="11" l="1"/>
  <c r="K7" i="11"/>
  <c r="J92" i="2"/>
  <c r="G95" i="2"/>
  <c r="G99" i="2" s="1"/>
  <c r="I69" i="2"/>
  <c r="K69" i="2" s="1"/>
  <c r="I70" i="2"/>
  <c r="K70" i="2" s="1"/>
  <c r="I71" i="2"/>
  <c r="K71" i="2" s="1"/>
  <c r="I72" i="2"/>
  <c r="K72" i="2" s="1"/>
  <c r="I73" i="2"/>
  <c r="K73" i="2" s="1"/>
  <c r="I74" i="2"/>
  <c r="K74" i="2" s="1"/>
  <c r="I75" i="2"/>
  <c r="K75" i="2" s="1"/>
  <c r="I76" i="2"/>
  <c r="K76" i="2" s="1"/>
  <c r="I77" i="2"/>
  <c r="K77" i="2" s="1"/>
  <c r="I78" i="2"/>
  <c r="K78" i="2" s="1"/>
  <c r="I79" i="2"/>
  <c r="K79" i="2" s="1"/>
  <c r="I81" i="2"/>
  <c r="K81" i="2" s="1"/>
  <c r="I82" i="2"/>
  <c r="K82" i="2" s="1"/>
  <c r="I83" i="2"/>
  <c r="K83" i="2" s="1"/>
  <c r="I84" i="2"/>
  <c r="K84" i="2" s="1"/>
  <c r="I85" i="2"/>
  <c r="K85" i="2" s="1"/>
  <c r="I86" i="2"/>
  <c r="K86" i="2" s="1"/>
  <c r="I87" i="2"/>
  <c r="K87" i="2" s="1"/>
  <c r="I88" i="2"/>
  <c r="K88" i="2" s="1"/>
  <c r="I89" i="2"/>
  <c r="K89" i="2" s="1"/>
  <c r="I90" i="2"/>
  <c r="K90" i="2" s="1"/>
  <c r="I68" i="2"/>
  <c r="E69" i="2"/>
  <c r="G69" i="2" s="1"/>
  <c r="E70" i="2"/>
  <c r="G70" i="2" s="1"/>
  <c r="E71" i="2"/>
  <c r="G71" i="2" s="1"/>
  <c r="E72" i="2"/>
  <c r="G72" i="2" s="1"/>
  <c r="E73" i="2"/>
  <c r="G73" i="2" s="1"/>
  <c r="E74" i="2"/>
  <c r="G74" i="2" s="1"/>
  <c r="E75" i="2"/>
  <c r="G75" i="2" s="1"/>
  <c r="E76" i="2"/>
  <c r="G76" i="2" s="1"/>
  <c r="E77" i="2"/>
  <c r="G77" i="2" s="1"/>
  <c r="E78" i="2"/>
  <c r="G78" i="2" s="1"/>
  <c r="E79" i="2"/>
  <c r="G79" i="2" s="1"/>
  <c r="E81" i="2"/>
  <c r="G81" i="2" s="1"/>
  <c r="E82" i="2"/>
  <c r="G82" i="2" s="1"/>
  <c r="E83" i="2"/>
  <c r="G83" i="2" s="1"/>
  <c r="E84" i="2"/>
  <c r="G84" i="2" s="1"/>
  <c r="E85" i="2"/>
  <c r="G85" i="2" s="1"/>
  <c r="E86" i="2"/>
  <c r="G86" i="2" s="1"/>
  <c r="E87" i="2"/>
  <c r="G87" i="2" s="1"/>
  <c r="E88" i="2"/>
  <c r="G88" i="2" s="1"/>
  <c r="E89" i="2"/>
  <c r="G89" i="2" s="1"/>
  <c r="E90" i="2"/>
  <c r="G90" i="2" s="1"/>
  <c r="G64" i="2"/>
  <c r="J64" i="2"/>
  <c r="D64" i="2"/>
  <c r="L42" i="2"/>
  <c r="L43" i="2"/>
  <c r="L44" i="2"/>
  <c r="L45" i="2"/>
  <c r="L46" i="2"/>
  <c r="L47" i="2"/>
  <c r="L48" i="2"/>
  <c r="L49" i="2"/>
  <c r="L50" i="2"/>
  <c r="L51" i="2"/>
  <c r="L52" i="2"/>
  <c r="L54" i="2"/>
  <c r="L55" i="2"/>
  <c r="L56" i="2"/>
  <c r="L57" i="2"/>
  <c r="L58" i="2"/>
  <c r="L59" i="2"/>
  <c r="L60" i="2"/>
  <c r="L61" i="2"/>
  <c r="L62" i="2"/>
  <c r="L63" i="2"/>
  <c r="L41" i="2"/>
  <c r="I42" i="2"/>
  <c r="I43" i="2"/>
  <c r="I44" i="2"/>
  <c r="I45" i="2"/>
  <c r="I46" i="2"/>
  <c r="I47" i="2"/>
  <c r="I48" i="2"/>
  <c r="I49" i="2"/>
  <c r="I50" i="2"/>
  <c r="I51" i="2"/>
  <c r="I52" i="2"/>
  <c r="I54" i="2"/>
  <c r="I55" i="2"/>
  <c r="I56" i="2"/>
  <c r="I57" i="2"/>
  <c r="I58" i="2"/>
  <c r="I59" i="2"/>
  <c r="I60" i="2"/>
  <c r="I61" i="2"/>
  <c r="I62" i="2"/>
  <c r="I63" i="2"/>
  <c r="I41" i="2"/>
  <c r="F42" i="2"/>
  <c r="F43" i="2"/>
  <c r="F44" i="2"/>
  <c r="F45" i="2"/>
  <c r="F46" i="2"/>
  <c r="F47" i="2"/>
  <c r="F48" i="2"/>
  <c r="F49" i="2"/>
  <c r="F50" i="2"/>
  <c r="F51" i="2"/>
  <c r="F52" i="2"/>
  <c r="F54" i="2"/>
  <c r="F55" i="2"/>
  <c r="F56" i="2"/>
  <c r="F57" i="2"/>
  <c r="F58" i="2"/>
  <c r="F59" i="2"/>
  <c r="F60" i="2"/>
  <c r="F61" i="2"/>
  <c r="F62" i="2"/>
  <c r="F63" i="2"/>
  <c r="F41" i="2"/>
  <c r="M19" i="2"/>
  <c r="M20" i="2"/>
  <c r="O20" i="2" s="1"/>
  <c r="M21" i="2"/>
  <c r="O21" i="2" s="1"/>
  <c r="M22" i="2"/>
  <c r="O22" i="2" s="1"/>
  <c r="M23" i="2"/>
  <c r="O23" i="2" s="1"/>
  <c r="M24" i="2"/>
  <c r="O24" i="2" s="1"/>
  <c r="M25" i="2"/>
  <c r="O25" i="2" s="1"/>
  <c r="M26" i="2"/>
  <c r="O26" i="2" s="1"/>
  <c r="M27" i="2"/>
  <c r="O27" i="2" s="1"/>
  <c r="M28" i="2"/>
  <c r="O28" i="2" s="1"/>
  <c r="O18" i="2"/>
  <c r="I19" i="2"/>
  <c r="K19" i="2" s="1"/>
  <c r="I20" i="2"/>
  <c r="K20" i="2" s="1"/>
  <c r="I21" i="2"/>
  <c r="K21" i="2" s="1"/>
  <c r="I22" i="2"/>
  <c r="K22" i="2" s="1"/>
  <c r="I23" i="2"/>
  <c r="K23" i="2" s="1"/>
  <c r="I24" i="2"/>
  <c r="K24" i="2" s="1"/>
  <c r="I25" i="2"/>
  <c r="K25" i="2" s="1"/>
  <c r="I26" i="2"/>
  <c r="K26" i="2" s="1"/>
  <c r="I27" i="2"/>
  <c r="K27" i="2" s="1"/>
  <c r="I28" i="2"/>
  <c r="K28" i="2" s="1"/>
  <c r="K18" i="2"/>
  <c r="E22" i="2"/>
  <c r="G22" i="2" s="1"/>
  <c r="E23" i="2"/>
  <c r="G23" i="2" s="1"/>
  <c r="E24" i="2"/>
  <c r="G24" i="2" s="1"/>
  <c r="E25" i="2"/>
  <c r="G25" i="2" s="1"/>
  <c r="E26" i="2"/>
  <c r="G26" i="2" s="1"/>
  <c r="E27" i="2"/>
  <c r="G27" i="2" s="1"/>
  <c r="E28" i="2"/>
  <c r="G28" i="2" s="1"/>
  <c r="E20" i="2"/>
  <c r="G20" i="2" s="1"/>
  <c r="E21" i="2"/>
  <c r="G21" i="2" s="1"/>
  <c r="E19" i="2"/>
  <c r="G19" i="2" s="1"/>
  <c r="J14" i="2"/>
  <c r="G14" i="2"/>
  <c r="D14" i="2"/>
  <c r="L4" i="2"/>
  <c r="L5" i="2"/>
  <c r="L6" i="2"/>
  <c r="L7" i="2"/>
  <c r="L8" i="2"/>
  <c r="L9" i="2"/>
  <c r="L10" i="2"/>
  <c r="L11" i="2"/>
  <c r="L12" i="2"/>
  <c r="L13" i="2"/>
  <c r="L3" i="2"/>
  <c r="I4" i="2"/>
  <c r="I5" i="2"/>
  <c r="I6" i="2"/>
  <c r="I7" i="2"/>
  <c r="I8" i="2"/>
  <c r="I9" i="2"/>
  <c r="I10" i="2"/>
  <c r="I11" i="2"/>
  <c r="I12" i="2"/>
  <c r="I13" i="2"/>
  <c r="I3" i="2"/>
  <c r="F4" i="2"/>
  <c r="F5" i="2"/>
  <c r="F7" i="2"/>
  <c r="F8" i="2"/>
  <c r="F9" i="2"/>
  <c r="F10" i="2"/>
  <c r="F11" i="2"/>
  <c r="F12" i="2"/>
  <c r="F13" i="2"/>
  <c r="F3" i="2"/>
  <c r="D30" i="2"/>
  <c r="I91" i="2" l="1"/>
  <c r="F64" i="2"/>
  <c r="I64" i="2"/>
  <c r="K68" i="2"/>
  <c r="K91" i="2" s="1"/>
  <c r="L64" i="2"/>
  <c r="M29" i="2"/>
  <c r="I29" i="2"/>
  <c r="O19" i="2"/>
  <c r="O29" i="2" s="1"/>
  <c r="F14" i="2"/>
  <c r="E29" i="2"/>
  <c r="L14" i="2"/>
  <c r="I14" i="2"/>
  <c r="K29" i="2"/>
  <c r="G29" i="2"/>
  <c r="G30" i="2"/>
  <c r="F97" i="2" l="1"/>
  <c r="F96" i="2"/>
  <c r="F98" i="2"/>
  <c r="J30" i="2"/>
  <c r="G33" i="2"/>
  <c r="G37" i="2" s="1"/>
  <c r="F36" i="2"/>
  <c r="F34" i="2"/>
  <c r="F35" i="2"/>
  <c r="F33" i="2"/>
  <c r="G116" i="2"/>
  <c r="G115" i="2"/>
  <c r="F37" i="2" l="1"/>
  <c r="H37" i="2" s="1"/>
  <c r="E68" i="2" l="1"/>
  <c r="E91" i="2" l="1"/>
  <c r="G68" i="2"/>
  <c r="G91" i="2" s="1"/>
  <c r="F95" i="2" s="1"/>
  <c r="F99" i="2" s="1"/>
  <c r="H99" i="2" s="1"/>
  <c r="C35" i="11" l="1"/>
  <c r="E35" i="11" l="1"/>
  <c r="E16" i="11" l="1"/>
  <c r="F16" i="11"/>
  <c r="J16" i="11"/>
  <c r="M6" i="11" l="1"/>
  <c r="D19" i="11"/>
  <c r="I19" i="11" s="1"/>
  <c r="D17" i="11"/>
  <c r="I17" i="11" s="1"/>
  <c r="E19" i="11" l="1"/>
  <c r="C44" i="11"/>
  <c r="K6" i="11"/>
  <c r="E17" i="11"/>
  <c r="F19" i="11" l="1"/>
  <c r="L6" i="11"/>
  <c r="F17" i="11"/>
  <c r="H6" i="16" l="1"/>
  <c r="I6" i="16" l="1"/>
  <c r="H7" i="16" l="1"/>
  <c r="I7" i="16" l="1"/>
  <c r="N32" i="16" l="1"/>
  <c r="N33" i="16" s="1"/>
  <c r="M33" i="16"/>
  <c r="K32" i="16"/>
  <c r="M46" i="16"/>
  <c r="F8" i="16" l="1"/>
  <c r="N45" i="16"/>
  <c r="N46" i="16" s="1"/>
  <c r="G8" i="16"/>
  <c r="K45" i="16"/>
  <c r="K46" i="16" s="1"/>
  <c r="K48" i="16" s="1"/>
  <c r="N48" i="16" s="1"/>
  <c r="K33" i="16"/>
  <c r="E8" i="11" l="1"/>
  <c r="H8" i="11"/>
  <c r="I8" i="11" s="1"/>
  <c r="F10" i="16"/>
  <c r="F11" i="16" s="1"/>
  <c r="G10" i="16"/>
  <c r="G11" i="16" s="1"/>
  <c r="H8" i="16"/>
  <c r="K35" i="16"/>
  <c r="N35" i="16" s="1"/>
  <c r="F8" i="11" l="1"/>
  <c r="G8" i="11" s="1"/>
  <c r="J8" i="11"/>
  <c r="E18" i="11"/>
  <c r="E10" i="11"/>
  <c r="B43" i="11" s="1"/>
  <c r="F10" i="11"/>
  <c r="C26" i="11" s="1"/>
  <c r="D20" i="11"/>
  <c r="J20" i="11" s="1"/>
  <c r="J10" i="11"/>
  <c r="I8" i="16"/>
  <c r="D18" i="11" l="1"/>
  <c r="J18" i="11" s="1"/>
  <c r="G10" i="11"/>
  <c r="M8" i="11"/>
  <c r="J21" i="11"/>
  <c r="F18" i="11"/>
  <c r="B26" i="11"/>
  <c r="D26" i="11" s="1"/>
  <c r="E20" i="11"/>
  <c r="H10" i="11"/>
  <c r="K8" i="11"/>
  <c r="G43" i="11"/>
  <c r="B44" i="11" l="1"/>
  <c r="G44" i="11" s="1"/>
  <c r="B27" i="11"/>
  <c r="C45" i="11"/>
  <c r="F20" i="11"/>
  <c r="I10" i="11"/>
  <c r="C27" i="11" s="1"/>
  <c r="L8" i="11"/>
  <c r="C46" i="11" l="1"/>
  <c r="G45" i="11"/>
  <c r="F45" i="11"/>
  <c r="D27" i="11"/>
  <c r="D9" i="11" l="1"/>
  <c r="D15" i="11" l="1"/>
  <c r="M9" i="11"/>
  <c r="M10" i="11" s="1"/>
  <c r="B34" i="11" s="1"/>
  <c r="B9" i="11"/>
  <c r="C9" i="11" s="1"/>
  <c r="D10" i="11"/>
  <c r="E10" i="16"/>
  <c r="E11" i="16" s="1"/>
  <c r="I11" i="16" s="1"/>
  <c r="H9" i="16"/>
  <c r="F34" i="11" l="1"/>
  <c r="F35" i="11" s="1"/>
  <c r="F36" i="11" s="1"/>
  <c r="D34" i="11"/>
  <c r="D35" i="11" s="1"/>
  <c r="D36" i="11" s="1"/>
  <c r="D21" i="11"/>
  <c r="I15" i="11"/>
  <c r="I21" i="11" s="1"/>
  <c r="K9" i="11"/>
  <c r="K10" i="11" s="1"/>
  <c r="E15" i="11"/>
  <c r="E21" i="11" s="1"/>
  <c r="B10" i="11"/>
  <c r="H10" i="16"/>
  <c r="I9" i="16"/>
  <c r="I10" i="16" s="1"/>
  <c r="J11" i="16" l="1"/>
  <c r="H11" i="16"/>
  <c r="L9" i="11"/>
  <c r="L10" i="11" s="1"/>
  <c r="F15" i="11"/>
  <c r="F21" i="11" s="1"/>
  <c r="C10" i="11"/>
  <c r="C25" i="11" s="1"/>
  <c r="B25" i="11"/>
  <c r="B28" i="11" s="1"/>
  <c r="B42" i="11"/>
  <c r="G42" i="11" l="1"/>
  <c r="B46" i="11"/>
  <c r="D29" i="11"/>
  <c r="D13" i="17"/>
  <c r="D25" i="11"/>
  <c r="C28" i="11"/>
  <c r="D28" i="11" s="1"/>
  <c r="B35" i="11" s="1"/>
  <c r="E13" i="17" l="1"/>
  <c r="G46" i="11"/>
  <c r="D42" i="11" s="1"/>
  <c r="F13" i="17" l="1"/>
  <c r="G13" i="17" s="1"/>
  <c r="B22" i="17" s="1"/>
  <c r="B23" i="17"/>
  <c r="F42" i="11"/>
  <c r="E43" i="11"/>
  <c r="D43" i="11"/>
  <c r="F43" i="11" s="1"/>
  <c r="E44" i="11"/>
  <c r="D44" i="11"/>
  <c r="F44" i="11" s="1"/>
  <c r="E42" i="11"/>
  <c r="B24" i="17" l="1"/>
  <c r="E46" i="11"/>
  <c r="H13" i="17"/>
  <c r="I13" i="17"/>
  <c r="J13" i="17" s="1"/>
  <c r="B18" i="17" s="1"/>
  <c r="F46" i="11"/>
  <c r="A54" i="11" s="1"/>
  <c r="D46" i="11"/>
  <c r="D56" i="11" l="1"/>
  <c r="C56" i="11"/>
  <c r="K13" i="17"/>
  <c r="B17" i="17" s="1"/>
  <c r="B19" i="17" s="1"/>
  <c r="E56" i="11" l="1"/>
  <c r="B56" i="11"/>
  <c r="L13" i="17"/>
  <c r="B26" i="17" s="1"/>
</calcChain>
</file>

<file path=xl/sharedStrings.xml><?xml version="1.0" encoding="utf-8"?>
<sst xmlns="http://schemas.openxmlformats.org/spreadsheetml/2006/main" count="729" uniqueCount="243">
  <si>
    <t>Servei</t>
  </si>
  <si>
    <t>Aplicació</t>
  </si>
  <si>
    <t>€ Manteniment correctiu</t>
  </si>
  <si>
    <t>h Manteniment correctiu</t>
  </si>
  <si>
    <t>Servei plec</t>
  </si>
  <si>
    <t>Perfil</t>
  </si>
  <si>
    <t>% dedicació</t>
  </si>
  <si>
    <t>h OT</t>
  </si>
  <si>
    <t>€ OT</t>
  </si>
  <si>
    <t>DATA INICI NOUS SERVEIS</t>
  </si>
  <si>
    <t>Contracte</t>
  </si>
  <si>
    <t>Lot X</t>
  </si>
  <si>
    <t>h Manteniment recurrent</t>
  </si>
  <si>
    <t>€ Manteniment recurrent</t>
  </si>
  <si>
    <t>GR</t>
  </si>
  <si>
    <t>G0026</t>
  </si>
  <si>
    <t>G0004</t>
  </si>
  <si>
    <t>G0018</t>
  </si>
  <si>
    <t>Mediacloud</t>
  </si>
  <si>
    <t>G0074</t>
  </si>
  <si>
    <t>?</t>
  </si>
  <si>
    <t>SER0028</t>
  </si>
  <si>
    <t>SER0044</t>
  </si>
  <si>
    <t>SER0204</t>
  </si>
  <si>
    <t>SER0032</t>
  </si>
  <si>
    <t>SER0046</t>
  </si>
  <si>
    <t>SER0047</t>
  </si>
  <si>
    <t>SER0031</t>
  </si>
  <si>
    <t>SER0412</t>
  </si>
  <si>
    <t>SER0411</t>
  </si>
  <si>
    <t>SER0474</t>
  </si>
  <si>
    <t>SER0473</t>
  </si>
  <si>
    <t>SER0038</t>
  </si>
  <si>
    <t>SER0153</t>
  </si>
  <si>
    <t>SER0027</t>
  </si>
  <si>
    <t>SER0413</t>
  </si>
  <si>
    <t>SER0414</t>
  </si>
  <si>
    <t>SER0150</t>
  </si>
  <si>
    <t>APP0360-Inmagic</t>
  </si>
  <si>
    <t>APP0859-Unicorn-hyperion</t>
  </si>
  <si>
    <t>APP0868-Albala</t>
  </si>
  <si>
    <t>APP0262-eSubvencions</t>
  </si>
  <si>
    <t>APP0858-BCNROC</t>
  </si>
  <si>
    <t>APP0862-Gestió Actius</t>
  </si>
  <si>
    <t>APP0373-INFOLEX</t>
  </si>
  <si>
    <t>APP0865-Infolex de consulta</t>
  </si>
  <si>
    <t>APP0169-Consums energetics</t>
  </si>
  <si>
    <t>APP0421-Manteniment Edificis</t>
  </si>
  <si>
    <t>BKM</t>
  </si>
  <si>
    <t>APP0478-Organismes Municipals</t>
  </si>
  <si>
    <t>APP0860-SAP Subvencions</t>
  </si>
  <si>
    <t>APP0861-SAP Convenis</t>
  </si>
  <si>
    <t>APP0943-Expedient bustia etica</t>
  </si>
  <si>
    <t>APP0867-Recepció factura electrònica</t>
  </si>
  <si>
    <t>APP0864-Emissio factura electrònica</t>
  </si>
  <si>
    <t>APP0866-FENS</t>
  </si>
  <si>
    <t>APP0896-Gestió de bestretes</t>
  </si>
  <si>
    <t>APP0895-Expedients economics(core)</t>
  </si>
  <si>
    <t>APP0150-Compres</t>
  </si>
  <si>
    <t>APP0898-Autorització de viatges</t>
  </si>
  <si>
    <t>APP0176-COPERNICO</t>
  </si>
  <si>
    <t>APP0719-Digitalització actes del plenari</t>
  </si>
  <si>
    <t>APP0295-GASETA</t>
  </si>
  <si>
    <t>APP0668-Tauler d'Edictes</t>
  </si>
  <si>
    <t>APP0591-RIS Unions civils</t>
  </si>
  <si>
    <t>APP0233-eDecrets</t>
  </si>
  <si>
    <t>APP0942-eDecretIns</t>
  </si>
  <si>
    <t>APP0340-GPD</t>
  </si>
  <si>
    <t>APP0571-RecGUB</t>
  </si>
  <si>
    <t>APP0579-RIS centralitzat</t>
  </si>
  <si>
    <t>APP0341-GRA</t>
  </si>
  <si>
    <t>APP0702-VIPS</t>
  </si>
  <si>
    <t>APP0900 - ORGA</t>
  </si>
  <si>
    <t>APP0899 SIAP</t>
  </si>
  <si>
    <t>APP0896 VERDI</t>
  </si>
  <si>
    <t>APP0294-GALIOT consulta històric</t>
  </si>
  <si>
    <t>APP0592-RISPLUS</t>
  </si>
  <si>
    <t>APP0071-Autorització comissió de servei</t>
  </si>
  <si>
    <t>APP0102-CALIMA</t>
  </si>
  <si>
    <t>Governança de serveis i projectes</t>
  </si>
  <si>
    <t>Governança de gestió d'actius</t>
  </si>
  <si>
    <t>Bustia etica</t>
  </si>
  <si>
    <t>G0389</t>
  </si>
  <si>
    <t>G0080</t>
  </si>
  <si>
    <t>G0079</t>
  </si>
  <si>
    <t>G0024</t>
  </si>
  <si>
    <t>No</t>
  </si>
  <si>
    <t>Contrato a parte</t>
  </si>
  <si>
    <t>Producte</t>
  </si>
  <si>
    <t>INCLOURE PROCUCTE O LLICENCIA. Marca</t>
  </si>
  <si>
    <t>Queden fora els següents manteniments:</t>
  </si>
  <si>
    <t>Quden fora d'abast:</t>
  </si>
  <si>
    <t>Nou sistema d'alcaldia</t>
  </si>
  <si>
    <t>Nou registre d'interessos</t>
  </si>
  <si>
    <t>H0094</t>
  </si>
  <si>
    <t>G0519</t>
  </si>
  <si>
    <t>Projecte nou</t>
  </si>
  <si>
    <t>Nou expedient de bustia etica</t>
  </si>
  <si>
    <t>Nou organismes municipals</t>
  </si>
  <si>
    <t>Nou GRA</t>
  </si>
  <si>
    <t>2 lots!!</t>
  </si>
  <si>
    <t>Varia de molt poc</t>
  </si>
  <si>
    <t>GERÈNCIA DE RECURSOS (GR) LOT1 J2EE</t>
  </si>
  <si>
    <t>Glòria Santamaria</t>
  </si>
  <si>
    <t>S</t>
  </si>
  <si>
    <t>GERÈNCIA DE RECURSOS (GR) LOT2 SAP</t>
  </si>
  <si>
    <t>Preu/hora</t>
  </si>
  <si>
    <t>A partir de 16/05/2018</t>
  </si>
  <si>
    <t>h A partir 16/05/2018</t>
  </si>
  <si>
    <t>LOT 1</t>
  </si>
  <si>
    <t>CORR-RECU-OT</t>
  </si>
  <si>
    <t>TRANS</t>
  </si>
  <si>
    <t>LOT 2</t>
  </si>
  <si>
    <t>Data inici contracte</t>
  </si>
  <si>
    <t>Total</t>
  </si>
  <si>
    <t>Preu / hora /perfil</t>
  </si>
  <si>
    <t>Preu perfil tipus</t>
  </si>
  <si>
    <t>VE Import màxim licitació</t>
  </si>
  <si>
    <t>VE modificacions contracte amb increment de cost</t>
  </si>
  <si>
    <t>VE eventuals pròrrogues</t>
  </si>
  <si>
    <t xml:space="preserve">VE modificacions contracte amb disminució de cost </t>
  </si>
  <si>
    <t>TOTAL</t>
  </si>
  <si>
    <t>Import (IVA inclòs)</t>
  </si>
  <si>
    <t> TOTAL</t>
  </si>
  <si>
    <t>Import màxim ampliació (amb IVA)</t>
  </si>
  <si>
    <t>Import màxim disminució (amb IVA)</t>
  </si>
  <si>
    <t>Import total</t>
  </si>
  <si>
    <t>Import net</t>
  </si>
  <si>
    <t>IVA 21%</t>
  </si>
  <si>
    <t>Any</t>
  </si>
  <si>
    <t>Pressupost net</t>
  </si>
  <si>
    <t>IVA</t>
  </si>
  <si>
    <t>Distribució de pressupost per any</t>
  </si>
  <si>
    <t>Distribució de pressupost per any i per servei</t>
  </si>
  <si>
    <t>Modificacions de contracte: ampliació / disminució</t>
  </si>
  <si>
    <t>Serveis</t>
  </si>
  <si>
    <t>VEC</t>
  </si>
  <si>
    <t>Import total licitació</t>
  </si>
  <si>
    <t>Data inici servei</t>
  </si>
  <si>
    <t>Total import net</t>
  </si>
  <si>
    <t>Total IVA 21%</t>
  </si>
  <si>
    <t>Total import contracte</t>
  </si>
  <si>
    <t>% Ampliació sobre import del contracte</t>
  </si>
  <si>
    <t>% Disminució sobre import del contracte</t>
  </si>
  <si>
    <t xml:space="preserve">OTGD </t>
  </si>
  <si>
    <t>Gestió del manteniment de l'eArxiu</t>
  </si>
  <si>
    <t>Gestió de les peticions de GD</t>
  </si>
  <si>
    <t>Suport al desplegament del MGDE</t>
  </si>
  <si>
    <t>SER0372</t>
  </si>
  <si>
    <t>SUOTGD1</t>
  </si>
  <si>
    <t>SUOTGD2</t>
  </si>
  <si>
    <t>SUOTGD3</t>
  </si>
  <si>
    <t>PT OTGD</t>
  </si>
  <si>
    <t>TT OTGD</t>
  </si>
  <si>
    <t>Causes previstes de modificació</t>
  </si>
  <si>
    <t>IMPORTS TOTALS</t>
  </si>
  <si>
    <t>Suma costos Directes</t>
  </si>
  <si>
    <t>Salari Brut</t>
  </si>
  <si>
    <t>Seguretat Social (34%)</t>
  </si>
  <si>
    <t>Cost personal</t>
  </si>
  <si>
    <t>Suma costos Indirectes</t>
  </si>
  <si>
    <t>Cost Indirecte (8%)</t>
  </si>
  <si>
    <t>Cost Total</t>
  </si>
  <si>
    <t>Benefici Industrial (20%)</t>
  </si>
  <si>
    <t>Preu
IVA exclòs</t>
  </si>
  <si>
    <t>CÀLCUL COSTOS DIRECTES I INDIRECTES PEL PROJECTE</t>
  </si>
  <si>
    <t>(*) Convenio colectivo estatal de empresas de consultoría y estudios de mercado y de la opinión pública (https://www.boe.es/diario_boe/txt.php?id=BOE-A-2018-3156​)</t>
  </si>
  <si>
    <t>Seguretat Social (34%)
(s'aplica s/ salari brut)</t>
  </si>
  <si>
    <t>Preu Anual</t>
  </si>
  <si>
    <t>Hores Anuals segons conveni (*)</t>
  </si>
  <si>
    <t>Preu Hora
IVA exclòs</t>
  </si>
  <si>
    <t>CÀLCUL COSTOS DIRECTES I INDIRECTES ANUALS</t>
  </si>
  <si>
    <t>€ 
Gestió dels serveis d'arxiu</t>
  </si>
  <si>
    <t xml:space="preserve"> </t>
  </si>
  <si>
    <t>IVA EXCLÒS</t>
  </si>
  <si>
    <t>SUOTGD4</t>
  </si>
  <si>
    <t>Govern OTGD</t>
  </si>
  <si>
    <t>Subservei/aplicació</t>
  </si>
  <si>
    <t>(*) L'import total de l'IVA correspon al sumatori dels imports individuals detallats a la taula anterior (fila 8 columnes C i F) i no a l'aplicació directa de l'IVA actual del 21% sobre el pressupost net totalitzat (files 14 a 16 columna B).</t>
  </si>
  <si>
    <t>Import 2022</t>
  </si>
  <si>
    <t>Import 2023</t>
  </si>
  <si>
    <t>TT OTGD (Gestió del manteniment de l'eArxiu” i “Govern OTGD")</t>
  </si>
  <si>
    <t>PT OTGD (Gestió de les peticions de GD” i “Suport al desplegament del MGDE")</t>
  </si>
  <si>
    <t>€ 
Govern AM eArxiu i OTGD</t>
  </si>
  <si>
    <t>C2</t>
  </si>
  <si>
    <t>C6</t>
  </si>
  <si>
    <t>Període</t>
  </si>
  <si>
    <t>Capítol</t>
  </si>
  <si>
    <t>VI</t>
  </si>
  <si>
    <t>  </t>
  </si>
  <si>
    <t>Gestió de les peticions de GD i Suport al desplegament del MGDE</t>
  </si>
  <si>
    <t>Gestió del manteniment de l'eArxiu i Govern OTGD</t>
  </si>
  <si>
    <t>II</t>
  </si>
  <si>
    <t>TT Coodinació  càrrega</t>
  </si>
  <si>
    <t>Import 2024</t>
  </si>
  <si>
    <t>de l'1-1 al 31-12</t>
  </si>
  <si>
    <t>Modificacions per augment o disminució de dedicació horària</t>
  </si>
  <si>
    <t>Gestió del manteniment de l'eArxiu i Govern OTGD”</t>
  </si>
  <si>
    <t>Transició</t>
  </si>
  <si>
    <t>Costos directes:</t>
  </si>
  <si>
    <t>Costos salarials - Salari Brut</t>
  </si>
  <si>
    <t>Costos salarials - Seguretat Social (34%)</t>
  </si>
  <si>
    <t>Costos indirectes:</t>
  </si>
  <si>
    <t>Despeses generals d’estructura</t>
  </si>
  <si>
    <t xml:space="preserve">Benefici industrial </t>
  </si>
  <si>
    <t>TOTAL DE COSTOS (directes + indirectes):</t>
  </si>
  <si>
    <t>Nom Subservei</t>
  </si>
  <si>
    <t>SUOTGD6</t>
  </si>
  <si>
    <t>Marges possibles solvènvia</t>
  </si>
  <si>
    <t>Solvència económica</t>
  </si>
  <si>
    <t>Solvència tècnica</t>
  </si>
  <si>
    <t>ACONSELLABLE</t>
  </si>
  <si>
    <t>MÀXIM</t>
  </si>
  <si>
    <t>MÍNIM</t>
  </si>
  <si>
    <t>€ 
Control Transformació</t>
  </si>
  <si>
    <t>Responsable de contracte</t>
  </si>
  <si>
    <t>Import Total IVA inclòs</t>
  </si>
  <si>
    <t>Import Total IVA exclòs</t>
  </si>
  <si>
    <t>Tarifa plana</t>
  </si>
  <si>
    <t>FTE</t>
  </si>
  <si>
    <t>24 mesos</t>
  </si>
  <si>
    <t>ANY 2023  anual</t>
  </si>
  <si>
    <t>Data fi contracte</t>
  </si>
  <si>
    <t>Treball fet real per petició. Es paga al final</t>
  </si>
  <si>
    <t>Gestió dels serveis de l'OTGD</t>
  </si>
  <si>
    <t>Import €/hora amb IVA</t>
  </si>
  <si>
    <t>Preu/hora IVA exclòs</t>
  </si>
  <si>
    <t>Consultor/a sènior</t>
  </si>
  <si>
    <t>Consultor/a júnior</t>
  </si>
  <si>
    <t>Preu perfil IVA inclòs</t>
  </si>
  <si>
    <t>Preu perfil IVA exclòs</t>
  </si>
  <si>
    <t>Coordinació i control migracions a OpenText</t>
  </si>
  <si>
    <t>TOTAL (Suma costos directes)</t>
  </si>
  <si>
    <t>ANY 2024   8 mesos de servei</t>
  </si>
  <si>
    <t>de l'1-9 al 31-12</t>
  </si>
  <si>
    <t>de l'1-1 al 31-8</t>
  </si>
  <si>
    <t xml:space="preserve">TOTAL(Suma costos indirectes + benefici industrial) </t>
  </si>
  <si>
    <r>
      <t xml:space="preserve">ANY 2022 </t>
    </r>
    <r>
      <rPr>
        <b/>
        <sz val="12"/>
        <color theme="1"/>
        <rFont val="Calibri"/>
        <family val="2"/>
        <scheme val="minor"/>
      </rPr>
      <t>4 mesos de servei</t>
    </r>
  </si>
  <si>
    <t xml:space="preserve">total anual </t>
  </si>
  <si>
    <t>Anys de contracte</t>
  </si>
  <si>
    <t>1,5 x VEC / anys de contracte</t>
  </si>
  <si>
    <t>1,5 x VEC</t>
  </si>
  <si>
    <t>2/3 VEC / anys de contracte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</si>
</sst>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5" formatCode="_-* #,##0.00\ [$€-403]_-;\-* #,##0.00\ [$€-403]_-;_-* &quot;-&quot;??\ [$€-403]_-;_-@_-"/>
    <numFmt numFmtId="166" formatCode="#,##0.00_ ;[Red]\-#,##0.00\ "/>
    <numFmt numFmtId="167" formatCode="#,##0.0000"/>
    <numFmt numFmtId="168" formatCode="#,##0.0000\ &quot;€&quot;;[Red]\-#,##0.0000\ &quot;€&quot;"/>
    <numFmt numFmtId="169" formatCode="_-* #,##0\ _€_-;\-* #,##0\ _€_-;_-* &quot;-&quot;??\ _€_-;_-@_-"/>
    <numFmt numFmtId="170" formatCode="#,##0.00000\ &quot;€&quot;"/>
    <numFmt numFmtId="171" formatCode="#,##0.000"/>
  </numFmts>
  <fonts count="4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FFFFFF"/>
      <name val="Calibri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b/>
      <sz val="10"/>
      <color theme="1"/>
      <name val="Calibri"/>
      <family val="2"/>
    </font>
    <font>
      <sz val="10"/>
      <color theme="1"/>
      <name val="Times New Roman"/>
      <family val="1"/>
    </font>
    <font>
      <b/>
      <sz val="10"/>
      <color theme="0"/>
      <name val="Calibri"/>
      <family val="2"/>
    </font>
    <font>
      <sz val="10"/>
      <color rgb="FFFF0000"/>
      <name val="Calibri"/>
      <family val="2"/>
    </font>
    <font>
      <b/>
      <sz val="10"/>
      <name val="Calibri"/>
      <family val="2"/>
    </font>
    <font>
      <sz val="11"/>
      <color rgb="FF1F497D"/>
      <name val="Calibri"/>
      <family val="2"/>
      <scheme val="minor"/>
    </font>
    <font>
      <b/>
      <sz val="11"/>
      <color rgb="FF1F497D"/>
      <name val="Calibri"/>
      <family val="2"/>
      <scheme val="minor"/>
    </font>
    <font>
      <b/>
      <sz val="10"/>
      <name val="Calibri"/>
      <family val="2"/>
      <scheme val="minor"/>
    </font>
    <font>
      <sz val="11"/>
      <color rgb="FF0000FF"/>
      <name val="Calibri"/>
      <family val="2"/>
      <scheme val="minor"/>
    </font>
    <font>
      <b/>
      <sz val="11"/>
      <color rgb="FF0000FF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12"/>
      <color theme="0"/>
      <name val="Calibri"/>
      <family val="2"/>
    </font>
    <font>
      <b/>
      <sz val="11"/>
      <color theme="0"/>
      <name val="Calibri"/>
      <family val="2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i/>
      <sz val="10"/>
      <name val="Calibri"/>
      <family val="2"/>
      <scheme val="minor"/>
    </font>
    <font>
      <b/>
      <strike/>
      <sz val="11"/>
      <color theme="1"/>
      <name val="Calibri"/>
      <family val="2"/>
      <scheme val="minor"/>
    </font>
    <font>
      <sz val="10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2"/>
      </left>
      <right style="thin">
        <color theme="2"/>
      </right>
      <top style="thin">
        <color theme="2"/>
      </top>
      <bottom style="thin">
        <color theme="2"/>
      </bottom>
      <diagonal/>
    </border>
    <border>
      <left style="thin">
        <color theme="2"/>
      </left>
      <right style="thin">
        <color theme="2"/>
      </right>
      <top style="thin">
        <color theme="2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theme="2"/>
      </right>
      <top style="thin">
        <color theme="2"/>
      </top>
      <bottom style="thin">
        <color theme="2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2" tint="-9.9978637043366805E-2"/>
      </left>
      <right/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299">
    <xf numFmtId="0" fontId="0" fillId="0" borderId="0" xfId="0"/>
    <xf numFmtId="0" fontId="1" fillId="3" borderId="0" xfId="0" applyFont="1" applyFill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vertical="center" wrapText="1"/>
    </xf>
    <xf numFmtId="0" fontId="2" fillId="2" borderId="0" xfId="0" applyFont="1" applyFill="1" applyAlignment="1">
      <alignment horizontal="center"/>
    </xf>
    <xf numFmtId="44" fontId="0" fillId="4" borderId="1" xfId="1" applyFont="1" applyFill="1" applyBorder="1" applyAlignment="1">
      <alignment horizontal="center" vertical="center"/>
    </xf>
    <xf numFmtId="0" fontId="0" fillId="5" borderId="0" xfId="0" applyNumberFormat="1" applyFill="1" applyBorder="1" applyProtection="1">
      <protection hidden="1"/>
    </xf>
    <xf numFmtId="0" fontId="0" fillId="0" borderId="0" xfId="0" applyNumberFormat="1" applyFill="1" applyBorder="1" applyProtection="1">
      <protection hidden="1"/>
    </xf>
    <xf numFmtId="0" fontId="0" fillId="6" borderId="0" xfId="0" applyFill="1" applyBorder="1"/>
    <xf numFmtId="0" fontId="0" fillId="6" borderId="0" xfId="0" applyNumberFormat="1" applyFill="1" applyBorder="1" applyProtection="1">
      <protection hidden="1"/>
    </xf>
    <xf numFmtId="0" fontId="0" fillId="6" borderId="0" xfId="0" applyFill="1"/>
    <xf numFmtId="44" fontId="0" fillId="6" borderId="0" xfId="1" applyFont="1" applyFill="1"/>
    <xf numFmtId="0" fontId="0" fillId="8" borderId="0" xfId="0" applyNumberFormat="1" applyFill="1" applyBorder="1" applyProtection="1">
      <protection hidden="1"/>
    </xf>
    <xf numFmtId="0" fontId="0" fillId="9" borderId="0" xfId="0" applyNumberFormat="1" applyFill="1" applyBorder="1" applyProtection="1">
      <protection hidden="1"/>
    </xf>
    <xf numFmtId="0" fontId="4" fillId="9" borderId="0" xfId="0" applyFont="1" applyFill="1" applyBorder="1"/>
    <xf numFmtId="0" fontId="0" fillId="9" borderId="0" xfId="0" applyFill="1"/>
    <xf numFmtId="0" fontId="0" fillId="9" borderId="0" xfId="0" applyFill="1" applyBorder="1"/>
    <xf numFmtId="0" fontId="4" fillId="5" borderId="0" xfId="0" applyFont="1" applyFill="1" applyBorder="1"/>
    <xf numFmtId="0" fontId="0" fillId="5" borderId="0" xfId="0" applyFill="1"/>
    <xf numFmtId="0" fontId="0" fillId="7" borderId="0" xfId="0" applyFill="1"/>
    <xf numFmtId="0" fontId="0" fillId="7" borderId="0" xfId="0" applyFill="1" applyBorder="1"/>
    <xf numFmtId="0" fontId="0" fillId="0" borderId="0" xfId="0" applyFill="1" applyBorder="1"/>
    <xf numFmtId="0" fontId="0" fillId="8" borderId="0" xfId="0" applyFill="1" applyBorder="1"/>
    <xf numFmtId="0" fontId="0" fillId="0" borderId="0" xfId="0" applyBorder="1"/>
    <xf numFmtId="4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4" fontId="0" fillId="0" borderId="0" xfId="0" applyNumberFormat="1"/>
    <xf numFmtId="4" fontId="0" fillId="0" borderId="0" xfId="0" applyNumberFormat="1" applyBorder="1" applyAlignment="1">
      <alignment horizontal="center" vertical="center"/>
    </xf>
    <xf numFmtId="0" fontId="0" fillId="0" borderId="2" xfId="0" applyBorder="1"/>
    <xf numFmtId="165" fontId="0" fillId="0" borderId="2" xfId="0" applyNumberFormat="1" applyBorder="1"/>
    <xf numFmtId="165" fontId="5" fillId="0" borderId="2" xfId="0" applyNumberFormat="1" applyFont="1" applyBorder="1"/>
    <xf numFmtId="165" fontId="0" fillId="0" borderId="2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1" fillId="0" borderId="2" xfId="0" applyNumberFormat="1" applyFont="1" applyBorder="1" applyAlignment="1">
      <alignment horizontal="center"/>
    </xf>
    <xf numFmtId="165" fontId="0" fillId="0" borderId="2" xfId="0" applyNumberFormat="1" applyBorder="1" applyAlignment="1">
      <alignment horizontal="left" wrapText="1"/>
    </xf>
    <xf numFmtId="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44" fontId="1" fillId="0" borderId="0" xfId="0" applyNumberFormat="1" applyFont="1" applyAlignment="1">
      <alignment horizontal="center"/>
    </xf>
    <xf numFmtId="44" fontId="1" fillId="4" borderId="1" xfId="1" applyFont="1" applyFill="1" applyBorder="1" applyAlignment="1">
      <alignment horizontal="center" vertical="center"/>
    </xf>
    <xf numFmtId="165" fontId="0" fillId="0" borderId="0" xfId="0" applyNumberFormat="1" applyBorder="1"/>
    <xf numFmtId="165" fontId="5" fillId="0" borderId="0" xfId="0" applyNumberFormat="1" applyFont="1" applyBorder="1"/>
    <xf numFmtId="165" fontId="0" fillId="0" borderId="0" xfId="0" applyNumberFormat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14" fontId="0" fillId="0" borderId="0" xfId="0" applyNumberFormat="1" applyBorder="1" applyAlignment="1">
      <alignment horizontal="center"/>
    </xf>
    <xf numFmtId="14" fontId="1" fillId="0" borderId="0" xfId="0" applyNumberFormat="1" applyFont="1" applyBorder="1" applyAlignment="1">
      <alignment horizontal="center"/>
    </xf>
    <xf numFmtId="165" fontId="0" fillId="0" borderId="0" xfId="0" applyNumberFormat="1" applyBorder="1" applyAlignment="1">
      <alignment horizontal="left" wrapText="1"/>
    </xf>
    <xf numFmtId="44" fontId="1" fillId="0" borderId="0" xfId="1" applyFont="1" applyAlignment="1">
      <alignment horizontal="center"/>
    </xf>
    <xf numFmtId="0" fontId="0" fillId="10" borderId="0" xfId="0" applyFill="1"/>
    <xf numFmtId="0" fontId="1" fillId="10" borderId="0" xfId="0" applyFont="1" applyFill="1" applyAlignment="1">
      <alignment horizontal="center"/>
    </xf>
    <xf numFmtId="166" fontId="0" fillId="0" borderId="0" xfId="0" applyNumberFormat="1"/>
    <xf numFmtId="166" fontId="0" fillId="11" borderId="0" xfId="0" applyNumberFormat="1" applyFill="1"/>
    <xf numFmtId="44" fontId="1" fillId="12" borderId="0" xfId="1" applyFont="1" applyFill="1"/>
    <xf numFmtId="167" fontId="1" fillId="0" borderId="0" xfId="0" applyNumberFormat="1" applyFont="1" applyAlignment="1">
      <alignment horizontal="center"/>
    </xf>
    <xf numFmtId="2" fontId="0" fillId="0" borderId="0" xfId="0" applyNumberFormat="1"/>
    <xf numFmtId="0" fontId="6" fillId="14" borderId="0" xfId="0" applyFont="1" applyFill="1" applyAlignment="1">
      <alignment horizontal="center" vertical="center"/>
    </xf>
    <xf numFmtId="0" fontId="8" fillId="0" borderId="0" xfId="0" applyFont="1" applyProtection="1">
      <protection locked="0"/>
    </xf>
    <xf numFmtId="0" fontId="8" fillId="0" borderId="0" xfId="0" applyFont="1"/>
    <xf numFmtId="0" fontId="8" fillId="0" borderId="0" xfId="0" applyFont="1" applyFill="1"/>
    <xf numFmtId="4" fontId="8" fillId="0" borderId="0" xfId="0" applyNumberFormat="1" applyFont="1" applyFill="1" applyBorder="1" applyAlignment="1">
      <alignment horizontal="center" vertical="center"/>
    </xf>
    <xf numFmtId="0" fontId="8" fillId="0" borderId="6" xfId="0" applyFont="1" applyBorder="1" applyProtection="1">
      <protection locked="0"/>
    </xf>
    <xf numFmtId="4" fontId="8" fillId="0" borderId="6" xfId="0" applyNumberFormat="1" applyFont="1" applyBorder="1" applyAlignment="1">
      <alignment horizontal="center" vertical="center"/>
    </xf>
    <xf numFmtId="164" fontId="8" fillId="0" borderId="6" xfId="0" applyNumberFormat="1" applyFont="1" applyBorder="1" applyAlignment="1">
      <alignment horizontal="right" vertical="center"/>
    </xf>
    <xf numFmtId="4" fontId="8" fillId="0" borderId="6" xfId="0" applyNumberFormat="1" applyFont="1" applyFill="1" applyBorder="1" applyAlignment="1">
      <alignment horizontal="center" vertical="center"/>
    </xf>
    <xf numFmtId="0" fontId="1" fillId="0" borderId="0" xfId="0" applyFont="1"/>
    <xf numFmtId="0" fontId="1" fillId="11" borderId="0" xfId="0" applyFont="1" applyFill="1"/>
    <xf numFmtId="2" fontId="1" fillId="11" borderId="0" xfId="0" applyNumberFormat="1" applyFont="1" applyFill="1"/>
    <xf numFmtId="4" fontId="1" fillId="11" borderId="0" xfId="0" applyNumberFormat="1" applyFont="1" applyFill="1" applyBorder="1" applyAlignment="1">
      <alignment horizontal="center" vertical="center"/>
    </xf>
    <xf numFmtId="0" fontId="10" fillId="13" borderId="0" xfId="0" applyNumberFormat="1" applyFont="1" applyFill="1" applyBorder="1" applyAlignment="1" applyProtection="1">
      <alignment horizontal="left" vertical="center"/>
      <protection hidden="1"/>
    </xf>
    <xf numFmtId="0" fontId="7" fillId="15" borderId="0" xfId="0" applyFont="1" applyFill="1" applyAlignment="1">
      <alignment horizontal="center" vertical="center" wrapText="1"/>
    </xf>
    <xf numFmtId="0" fontId="7" fillId="14" borderId="0" xfId="0" applyFont="1" applyFill="1" applyAlignment="1">
      <alignment horizontal="center" vertical="center" wrapText="1"/>
    </xf>
    <xf numFmtId="0" fontId="6" fillId="14" borderId="6" xfId="0" applyFont="1" applyFill="1" applyBorder="1" applyAlignment="1">
      <alignment horizontal="center" vertical="center"/>
    </xf>
    <xf numFmtId="2" fontId="0" fillId="0" borderId="6" xfId="0" applyNumberFormat="1" applyBorder="1"/>
    <xf numFmtId="2" fontId="1" fillId="11" borderId="6" xfId="0" applyNumberFormat="1" applyFont="1" applyFill="1" applyBorder="1" applyAlignment="1">
      <alignment horizontal="right"/>
    </xf>
    <xf numFmtId="10" fontId="0" fillId="0" borderId="6" xfId="0" applyNumberFormat="1" applyBorder="1"/>
    <xf numFmtId="2" fontId="0" fillId="0" borderId="6" xfId="0" applyNumberFormat="1" applyFill="1" applyBorder="1"/>
    <xf numFmtId="0" fontId="11" fillId="0" borderId="0" xfId="0" applyFont="1" applyFill="1" applyAlignment="1">
      <alignment horizontal="left"/>
    </xf>
    <xf numFmtId="0" fontId="12" fillId="0" borderId="0" xfId="0" applyFont="1"/>
    <xf numFmtId="0" fontId="12" fillId="0" borderId="0" xfId="0" applyFont="1" applyBorder="1"/>
    <xf numFmtId="0" fontId="12" fillId="0" borderId="0" xfId="0" applyFont="1" applyBorder="1" applyAlignment="1">
      <alignment horizontal="center"/>
    </xf>
    <xf numFmtId="0" fontId="11" fillId="16" borderId="2" xfId="0" applyFont="1" applyFill="1" applyBorder="1" applyAlignment="1">
      <alignment vertical="center" wrapText="1"/>
    </xf>
    <xf numFmtId="0" fontId="13" fillId="14" borderId="2" xfId="0" applyFont="1" applyFill="1" applyBorder="1" applyAlignment="1">
      <alignment horizontal="center" vertical="center"/>
    </xf>
    <xf numFmtId="164" fontId="12" fillId="0" borderId="5" xfId="0" applyNumberFormat="1" applyFont="1" applyFill="1" applyBorder="1" applyAlignment="1">
      <alignment horizontal="center" vertical="center"/>
    </xf>
    <xf numFmtId="164" fontId="12" fillId="0" borderId="2" xfId="0" applyNumberFormat="1" applyFont="1" applyFill="1" applyBorder="1" applyAlignment="1">
      <alignment horizontal="center" vertical="center"/>
    </xf>
    <xf numFmtId="164" fontId="12" fillId="0" borderId="2" xfId="0" applyNumberFormat="1" applyFont="1" applyFill="1" applyBorder="1" applyAlignment="1">
      <alignment vertical="center"/>
    </xf>
    <xf numFmtId="0" fontId="11" fillId="0" borderId="0" xfId="0" applyFont="1"/>
    <xf numFmtId="0" fontId="14" fillId="14" borderId="2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8" fontId="16" fillId="0" borderId="2" xfId="0" applyNumberFormat="1" applyFont="1" applyBorder="1" applyAlignment="1">
      <alignment horizontal="center" vertical="center" wrapText="1"/>
    </xf>
    <xf numFmtId="8" fontId="15" fillId="0" borderId="2" xfId="0" applyNumberFormat="1" applyFont="1" applyBorder="1" applyAlignment="1">
      <alignment horizontal="center" vertical="center" wrapText="1"/>
    </xf>
    <xf numFmtId="0" fontId="17" fillId="14" borderId="2" xfId="0" applyFont="1" applyFill="1" applyBorder="1" applyAlignment="1">
      <alignment horizontal="center" vertical="center" wrapText="1"/>
    </xf>
    <xf numFmtId="164" fontId="18" fillId="0" borderId="2" xfId="0" applyNumberFormat="1" applyFont="1" applyBorder="1" applyAlignment="1">
      <alignment horizontal="right" vertical="center" wrapText="1"/>
    </xf>
    <xf numFmtId="8" fontId="18" fillId="0" borderId="2" xfId="0" applyNumberFormat="1" applyFont="1" applyBorder="1" applyAlignment="1">
      <alignment horizontal="right" vertical="center"/>
    </xf>
    <xf numFmtId="0" fontId="19" fillId="11" borderId="2" xfId="0" applyFont="1" applyFill="1" applyBorder="1" applyAlignment="1">
      <alignment horizontal="left" vertical="center"/>
    </xf>
    <xf numFmtId="164" fontId="20" fillId="11" borderId="2" xfId="0" applyNumberFormat="1" applyFont="1" applyFill="1" applyBorder="1" applyAlignment="1">
      <alignment horizontal="right" vertical="center" wrapText="1"/>
    </xf>
    <xf numFmtId="10" fontId="20" fillId="11" borderId="2" xfId="0" applyNumberFormat="1" applyFont="1" applyFill="1" applyBorder="1" applyAlignment="1">
      <alignment horizontal="center" vertical="center" wrapText="1"/>
    </xf>
    <xf numFmtId="8" fontId="20" fillId="11" borderId="2" xfId="0" applyNumberFormat="1" applyFont="1" applyFill="1" applyBorder="1" applyAlignment="1">
      <alignment horizontal="right" vertical="center"/>
    </xf>
    <xf numFmtId="0" fontId="21" fillId="0" borderId="0" xfId="0" applyFont="1" applyBorder="1" applyAlignment="1">
      <alignment vertical="top"/>
    </xf>
    <xf numFmtId="0" fontId="22" fillId="14" borderId="2" xfId="0" applyFont="1" applyFill="1" applyBorder="1" applyAlignment="1">
      <alignment horizontal="center" vertical="center" wrapText="1"/>
    </xf>
    <xf numFmtId="0" fontId="22" fillId="14" borderId="3" xfId="0" applyFont="1" applyFill="1" applyBorder="1" applyAlignment="1">
      <alignment horizontal="center" vertical="center"/>
    </xf>
    <xf numFmtId="8" fontId="18" fillId="0" borderId="2" xfId="0" applyNumberFormat="1" applyFont="1" applyFill="1" applyBorder="1" applyAlignment="1">
      <alignment horizontal="right" vertical="center"/>
    </xf>
    <xf numFmtId="8" fontId="23" fillId="0" borderId="2" xfId="0" applyNumberFormat="1" applyFont="1" applyFill="1" applyBorder="1" applyAlignment="1">
      <alignment horizontal="right" vertical="center"/>
    </xf>
    <xf numFmtId="0" fontId="24" fillId="11" borderId="2" xfId="0" applyFont="1" applyFill="1" applyBorder="1" applyAlignment="1">
      <alignment horizontal="center" vertical="center"/>
    </xf>
    <xf numFmtId="44" fontId="12" fillId="0" borderId="0" xfId="0" applyNumberFormat="1" applyFont="1"/>
    <xf numFmtId="10" fontId="18" fillId="0" borderId="2" xfId="0" applyNumberFormat="1" applyFont="1" applyBorder="1" applyAlignment="1">
      <alignment horizontal="center" vertical="center" wrapText="1"/>
    </xf>
    <xf numFmtId="10" fontId="12" fillId="0" borderId="0" xfId="0" applyNumberFormat="1" applyFont="1"/>
    <xf numFmtId="164" fontId="1" fillId="11" borderId="0" xfId="0" applyNumberFormat="1" applyFont="1" applyFill="1" applyAlignment="1">
      <alignment horizontal="right"/>
    </xf>
    <xf numFmtId="0" fontId="0" fillId="0" borderId="6" xfId="0" applyFont="1" applyBorder="1" applyProtection="1">
      <protection locked="0"/>
    </xf>
    <xf numFmtId="0" fontId="3" fillId="0" borderId="0" xfId="0" applyFont="1" applyAlignment="1">
      <alignment horizontal="center"/>
    </xf>
    <xf numFmtId="0" fontId="0" fillId="0" borderId="0" xfId="0" applyFont="1"/>
    <xf numFmtId="0" fontId="3" fillId="0" borderId="0" xfId="0" applyFont="1" applyFill="1" applyAlignment="1">
      <alignment horizontal="right"/>
    </xf>
    <xf numFmtId="0" fontId="3" fillId="0" borderId="0" xfId="0" applyFont="1" applyProtection="1">
      <protection locked="0"/>
    </xf>
    <xf numFmtId="0" fontId="11" fillId="0" borderId="2" xfId="0" applyFont="1" applyFill="1" applyBorder="1" applyAlignment="1">
      <alignment vertical="center" wrapText="1"/>
    </xf>
    <xf numFmtId="164" fontId="12" fillId="0" borderId="0" xfId="0" applyNumberFormat="1" applyFont="1"/>
    <xf numFmtId="8" fontId="12" fillId="0" borderId="0" xfId="0" applyNumberFormat="1" applyFont="1"/>
    <xf numFmtId="8" fontId="27" fillId="0" borderId="2" xfId="0" applyNumberFormat="1" applyFont="1" applyBorder="1" applyAlignment="1">
      <alignment horizontal="center" vertical="center" wrapText="1"/>
    </xf>
    <xf numFmtId="168" fontId="12" fillId="0" borderId="0" xfId="0" applyNumberFormat="1" applyFont="1"/>
    <xf numFmtId="44" fontId="1" fillId="0" borderId="0" xfId="1" applyFont="1"/>
    <xf numFmtId="169" fontId="0" fillId="0" borderId="0" xfId="0" applyNumberFormat="1"/>
    <xf numFmtId="44" fontId="28" fillId="18" borderId="2" xfId="0" applyNumberFormat="1" applyFont="1" applyFill="1" applyBorder="1" applyAlignment="1">
      <alignment horizontal="center"/>
    </xf>
    <xf numFmtId="44" fontId="28" fillId="0" borderId="2" xfId="0" applyNumberFormat="1" applyFont="1" applyBorder="1" applyAlignment="1">
      <alignment horizontal="center"/>
    </xf>
    <xf numFmtId="8" fontId="28" fillId="0" borderId="2" xfId="1" applyNumberFormat="1" applyFont="1" applyBorder="1" applyAlignment="1">
      <alignment horizontal="center"/>
    </xf>
    <xf numFmtId="44" fontId="28" fillId="0" borderId="2" xfId="1" applyFont="1" applyBorder="1" applyAlignment="1">
      <alignment horizontal="center"/>
    </xf>
    <xf numFmtId="0" fontId="29" fillId="0" borderId="2" xfId="0" applyFont="1" applyBorder="1" applyAlignment="1">
      <alignment horizontal="right"/>
    </xf>
    <xf numFmtId="0" fontId="29" fillId="18" borderId="2" xfId="0" applyFont="1" applyFill="1" applyBorder="1" applyAlignment="1">
      <alignment horizontal="center" vertical="center" wrapText="1"/>
    </xf>
    <xf numFmtId="0" fontId="28" fillId="0" borderId="2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0" fontId="28" fillId="0" borderId="2" xfId="0" applyFont="1" applyBorder="1"/>
    <xf numFmtId="0" fontId="29" fillId="0" borderId="2" xfId="0" applyFont="1" applyBorder="1"/>
    <xf numFmtId="44" fontId="0" fillId="0" borderId="0" xfId="1" applyFont="1"/>
    <xf numFmtId="169" fontId="0" fillId="0" borderId="0" xfId="2" applyNumberFormat="1" applyFont="1" applyAlignment="1">
      <alignment horizontal="center"/>
    </xf>
    <xf numFmtId="44" fontId="0" fillId="18" borderId="2" xfId="0" applyNumberFormat="1" applyFill="1" applyBorder="1" applyAlignment="1">
      <alignment horizontal="center"/>
    </xf>
    <xf numFmtId="44" fontId="0" fillId="0" borderId="2" xfId="0" applyNumberFormat="1" applyBorder="1" applyAlignment="1">
      <alignment horizontal="center"/>
    </xf>
    <xf numFmtId="44" fontId="0" fillId="0" borderId="2" xfId="1" applyFont="1" applyBorder="1" applyAlignment="1">
      <alignment horizontal="center"/>
    </xf>
    <xf numFmtId="169" fontId="0" fillId="0" borderId="2" xfId="2" applyNumberFormat="1" applyFont="1" applyBorder="1" applyAlignment="1">
      <alignment horizontal="center"/>
    </xf>
    <xf numFmtId="0" fontId="0" fillId="0" borderId="2" xfId="0" applyFill="1" applyBorder="1"/>
    <xf numFmtId="0" fontId="0" fillId="0" borderId="2" xfId="0" applyBorder="1" applyAlignment="1">
      <alignment horizontal="right"/>
    </xf>
    <xf numFmtId="0" fontId="0" fillId="0" borderId="0" xfId="0" applyAlignment="1">
      <alignment horizontal="center" vertical="center" wrapText="1"/>
    </xf>
    <xf numFmtId="0" fontId="1" fillId="18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8" xfId="0" applyBorder="1"/>
    <xf numFmtId="10" fontId="0" fillId="17" borderId="8" xfId="0" applyNumberFormat="1" applyFill="1" applyBorder="1" applyAlignment="1">
      <alignment horizontal="center"/>
    </xf>
    <xf numFmtId="0" fontId="1" fillId="0" borderId="12" xfId="0" applyFont="1" applyBorder="1"/>
    <xf numFmtId="170" fontId="8" fillId="0" borderId="0" xfId="0" applyNumberFormat="1" applyFont="1"/>
    <xf numFmtId="8" fontId="15" fillId="17" borderId="2" xfId="0" applyNumberFormat="1" applyFont="1" applyFill="1" applyBorder="1" applyAlignment="1">
      <alignment horizontal="center" vertical="center" wrapText="1"/>
    </xf>
    <xf numFmtId="8" fontId="20" fillId="3" borderId="2" xfId="0" applyNumberFormat="1" applyFont="1" applyFill="1" applyBorder="1" applyAlignment="1">
      <alignment horizontal="right" vertical="center"/>
    </xf>
    <xf numFmtId="0" fontId="12" fillId="0" borderId="0" xfId="0" applyFont="1" applyAlignment="1">
      <alignment horizontal="center"/>
    </xf>
    <xf numFmtId="0" fontId="6" fillId="14" borderId="6" xfId="0" applyFont="1" applyFill="1" applyBorder="1" applyAlignment="1">
      <alignment horizontal="center" vertical="center" wrapText="1"/>
    </xf>
    <xf numFmtId="0" fontId="0" fillId="0" borderId="13" xfId="0" applyFont="1" applyBorder="1" applyAlignment="1" applyProtection="1">
      <alignment wrapText="1"/>
      <protection locked="0"/>
    </xf>
    <xf numFmtId="0" fontId="1" fillId="0" borderId="0" xfId="0" applyFont="1" applyAlignment="1">
      <alignment horizontal="left"/>
    </xf>
    <xf numFmtId="0" fontId="0" fillId="0" borderId="0" xfId="0" applyFont="1" applyProtection="1">
      <protection locked="0"/>
    </xf>
    <xf numFmtId="0" fontId="17" fillId="19" borderId="14" xfId="0" applyFont="1" applyFill="1" applyBorder="1" applyAlignment="1">
      <alignment horizontal="center" vertical="center" wrapText="1"/>
    </xf>
    <xf numFmtId="0" fontId="17" fillId="19" borderId="15" xfId="0" applyFont="1" applyFill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/>
    </xf>
    <xf numFmtId="8" fontId="19" fillId="0" borderId="16" xfId="0" applyNumberFormat="1" applyFont="1" applyBorder="1" applyAlignment="1">
      <alignment horizontal="right" vertical="center"/>
    </xf>
    <xf numFmtId="0" fontId="19" fillId="0" borderId="17" xfId="0" applyFont="1" applyBorder="1" applyAlignment="1">
      <alignment horizontal="center" vertical="center"/>
    </xf>
    <xf numFmtId="0" fontId="19" fillId="0" borderId="16" xfId="0" applyFont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vertical="center" wrapText="1"/>
    </xf>
    <xf numFmtId="164" fontId="32" fillId="11" borderId="0" xfId="0" applyNumberFormat="1" applyFont="1" applyFill="1" applyAlignment="1"/>
    <xf numFmtId="164" fontId="11" fillId="11" borderId="2" xfId="0" applyNumberFormat="1" applyFont="1" applyFill="1" applyBorder="1" applyAlignment="1">
      <alignment horizontal="center" vertical="center"/>
    </xf>
    <xf numFmtId="0" fontId="13" fillId="14" borderId="2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wrapText="1"/>
    </xf>
    <xf numFmtId="0" fontId="0" fillId="0" borderId="18" xfId="0" applyFill="1" applyBorder="1"/>
    <xf numFmtId="0" fontId="6" fillId="14" borderId="7" xfId="0" applyFont="1" applyFill="1" applyBorder="1" applyAlignment="1">
      <alignment horizontal="center" vertical="center"/>
    </xf>
    <xf numFmtId="3" fontId="8" fillId="0" borderId="6" xfId="0" applyNumberFormat="1" applyFont="1" applyBorder="1" applyAlignment="1">
      <alignment horizontal="center" vertical="center"/>
    </xf>
    <xf numFmtId="3" fontId="8" fillId="0" borderId="6" xfId="0" applyNumberFormat="1" applyFont="1" applyFill="1" applyBorder="1" applyAlignment="1">
      <alignment horizontal="center" vertical="center"/>
    </xf>
    <xf numFmtId="1" fontId="1" fillId="11" borderId="0" xfId="0" applyNumberFormat="1" applyFont="1" applyFill="1" applyAlignment="1">
      <alignment horizontal="center"/>
    </xf>
    <xf numFmtId="0" fontId="21" fillId="0" borderId="15" xfId="0" applyFont="1" applyBorder="1" applyAlignment="1">
      <alignment vertical="top" wrapText="1"/>
    </xf>
    <xf numFmtId="0" fontId="33" fillId="0" borderId="19" xfId="0" applyFont="1" applyBorder="1" applyAlignment="1">
      <alignment horizontal="justify" vertical="center" wrapText="1"/>
    </xf>
    <xf numFmtId="0" fontId="21" fillId="0" borderId="16" xfId="0" applyFont="1" applyBorder="1" applyAlignment="1">
      <alignment vertical="top" wrapText="1"/>
    </xf>
    <xf numFmtId="0" fontId="29" fillId="0" borderId="0" xfId="0" applyFont="1" applyBorder="1" applyAlignment="1">
      <alignment horizontal="right"/>
    </xf>
    <xf numFmtId="44" fontId="28" fillId="0" borderId="0" xfId="1" applyFont="1" applyBorder="1" applyAlignment="1">
      <alignment horizontal="center"/>
    </xf>
    <xf numFmtId="8" fontId="28" fillId="0" borderId="0" xfId="1" applyNumberFormat="1" applyFont="1" applyBorder="1" applyAlignment="1">
      <alignment horizontal="center"/>
    </xf>
    <xf numFmtId="44" fontId="28" fillId="18" borderId="0" xfId="0" applyNumberFormat="1" applyFont="1" applyFill="1" applyBorder="1" applyAlignment="1">
      <alignment horizontal="center"/>
    </xf>
    <xf numFmtId="44" fontId="28" fillId="0" borderId="0" xfId="0" applyNumberFormat="1" applyFont="1" applyBorder="1" applyAlignment="1">
      <alignment horizontal="center"/>
    </xf>
    <xf numFmtId="0" fontId="0" fillId="0" borderId="0" xfId="0"/>
    <xf numFmtId="0" fontId="3" fillId="0" borderId="0" xfId="0" applyFont="1"/>
    <xf numFmtId="0" fontId="25" fillId="0" borderId="0" xfId="0" applyFont="1" applyAlignment="1">
      <alignment wrapText="1"/>
    </xf>
    <xf numFmtId="8" fontId="12" fillId="0" borderId="0" xfId="0" applyNumberFormat="1" applyFont="1"/>
    <xf numFmtId="0" fontId="26" fillId="0" borderId="2" xfId="0" applyFont="1" applyBorder="1" applyAlignment="1">
      <alignment horizontal="center" wrapText="1"/>
    </xf>
    <xf numFmtId="8" fontId="18" fillId="0" borderId="2" xfId="0" applyNumberFormat="1" applyFont="1" applyBorder="1" applyAlignment="1">
      <alignment horizontal="right" vertical="center"/>
    </xf>
    <xf numFmtId="8" fontId="19" fillId="0" borderId="0" xfId="0" applyNumberFormat="1" applyFont="1" applyBorder="1" applyAlignment="1">
      <alignment horizontal="right" vertical="center" wrapText="1"/>
    </xf>
    <xf numFmtId="8" fontId="19" fillId="0" borderId="17" xfId="0" applyNumberFormat="1" applyFont="1" applyBorder="1" applyAlignment="1">
      <alignment horizontal="right" vertical="center" wrapText="1"/>
    </xf>
    <xf numFmtId="0" fontId="19" fillId="0" borderId="2" xfId="0" applyFont="1" applyBorder="1" applyAlignment="1">
      <alignment horizontal="center" vertical="center"/>
    </xf>
    <xf numFmtId="0" fontId="17" fillId="21" borderId="2" xfId="0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8" fontId="12" fillId="0" borderId="2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vertical="top" wrapText="1"/>
    </xf>
    <xf numFmtId="0" fontId="12" fillId="0" borderId="10" xfId="0" applyFont="1" applyBorder="1" applyAlignment="1">
      <alignment vertical="top" wrapText="1"/>
    </xf>
    <xf numFmtId="164" fontId="8" fillId="0" borderId="0" xfId="0" applyNumberFormat="1" applyFont="1"/>
    <xf numFmtId="0" fontId="12" fillId="0" borderId="0" xfId="0" quotePrefix="1" applyFont="1" applyAlignment="1">
      <alignment horizontal="center" wrapText="1"/>
    </xf>
    <xf numFmtId="0" fontId="1" fillId="11" borderId="18" xfId="0" applyFont="1" applyFill="1" applyBorder="1" applyAlignment="1">
      <alignment horizontal="left"/>
    </xf>
    <xf numFmtId="0" fontId="1" fillId="11" borderId="6" xfId="0" applyFont="1" applyFill="1" applyBorder="1" applyAlignment="1">
      <alignment horizontal="left"/>
    </xf>
    <xf numFmtId="0" fontId="1" fillId="22" borderId="0" xfId="0" applyFont="1" applyFill="1" applyAlignment="1" applyProtection="1">
      <alignment horizontal="right"/>
      <protection locked="0"/>
    </xf>
    <xf numFmtId="4" fontId="8" fillId="0" borderId="0" xfId="0" applyNumberFormat="1" applyFont="1" applyProtection="1">
      <protection locked="0"/>
    </xf>
    <xf numFmtId="0" fontId="3" fillId="13" borderId="0" xfId="0" applyFont="1" applyFill="1" applyAlignment="1">
      <alignment wrapText="1"/>
    </xf>
    <xf numFmtId="0" fontId="6" fillId="13" borderId="0" xfId="0" applyFont="1" applyFill="1"/>
    <xf numFmtId="0" fontId="37" fillId="13" borderId="0" xfId="0" applyFont="1" applyFill="1" applyAlignment="1">
      <alignment horizontal="center" wrapText="1"/>
    </xf>
    <xf numFmtId="0" fontId="3" fillId="0" borderId="0" xfId="0" applyFont="1" applyFill="1"/>
    <xf numFmtId="0" fontId="9" fillId="0" borderId="0" xfId="0" applyNumberFormat="1" applyFont="1" applyFill="1" applyBorder="1" applyAlignment="1" applyProtection="1">
      <alignment horizontal="center"/>
      <protection hidden="1"/>
    </xf>
    <xf numFmtId="14" fontId="38" fillId="23" borderId="0" xfId="0" applyNumberFormat="1" applyFont="1" applyFill="1" applyAlignment="1">
      <alignment wrapText="1"/>
    </xf>
    <xf numFmtId="14" fontId="38" fillId="23" borderId="0" xfId="0" applyNumberFormat="1" applyFont="1" applyFill="1"/>
    <xf numFmtId="0" fontId="3" fillId="0" borderId="0" xfId="0" applyFont="1" applyFill="1" applyAlignment="1">
      <alignment wrapText="1"/>
    </xf>
    <xf numFmtId="0" fontId="3" fillId="0" borderId="0" xfId="0" applyFont="1" applyFill="1" applyAlignment="1">
      <alignment horizontal="center" wrapText="1"/>
    </xf>
    <xf numFmtId="0" fontId="1" fillId="0" borderId="0" xfId="0" applyFont="1" applyProtection="1">
      <protection locked="0"/>
    </xf>
    <xf numFmtId="164" fontId="3" fillId="0" borderId="0" xfId="0" applyNumberFormat="1" applyFont="1" applyFill="1" applyAlignment="1">
      <alignment vertical="center"/>
    </xf>
    <xf numFmtId="14" fontId="3" fillId="0" borderId="0" xfId="0" applyNumberFormat="1" applyFont="1" applyAlignment="1">
      <alignment horizontal="center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169" fontId="3" fillId="0" borderId="0" xfId="2" applyNumberFormat="1" applyFont="1" applyAlignment="1">
      <alignment horizontal="center"/>
    </xf>
    <xf numFmtId="0" fontId="0" fillId="0" borderId="0" xfId="0" applyFill="1" applyAlignment="1">
      <alignment horizontal="right" wrapText="1"/>
    </xf>
    <xf numFmtId="0" fontId="6" fillId="14" borderId="0" xfId="0" applyFont="1" applyFill="1" applyAlignment="1">
      <alignment horizontal="center" vertical="center" wrapText="1"/>
    </xf>
    <xf numFmtId="0" fontId="6" fillId="15" borderId="0" xfId="0" applyFont="1" applyFill="1" applyAlignment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/>
      <protection hidden="1"/>
    </xf>
    <xf numFmtId="0" fontId="3" fillId="0" borderId="0" xfId="0" applyFont="1" applyAlignment="1" applyProtection="1">
      <alignment wrapText="1"/>
      <protection locked="0"/>
    </xf>
    <xf numFmtId="14" fontId="0" fillId="0" borderId="0" xfId="0" applyNumberFormat="1" applyFont="1"/>
    <xf numFmtId="14" fontId="3" fillId="0" borderId="0" xfId="0" applyNumberFormat="1" applyFont="1"/>
    <xf numFmtId="4" fontId="1" fillId="11" borderId="0" xfId="0" applyNumberFormat="1" applyFont="1" applyFill="1" applyAlignment="1">
      <alignment horizontal="left" wrapText="1"/>
    </xf>
    <xf numFmtId="164" fontId="3" fillId="0" borderId="0" xfId="0" applyNumberFormat="1" applyFont="1"/>
    <xf numFmtId="0" fontId="1" fillId="0" borderId="0" xfId="0" applyFont="1" applyAlignment="1" applyProtection="1">
      <alignment wrapText="1"/>
      <protection locked="0"/>
    </xf>
    <xf numFmtId="0" fontId="0" fillId="0" borderId="0" xfId="0" applyFont="1" applyFill="1"/>
    <xf numFmtId="4" fontId="38" fillId="0" borderId="0" xfId="0" applyNumberFormat="1" applyFont="1" applyBorder="1" applyAlignment="1">
      <alignment horizontal="center" vertical="center"/>
    </xf>
    <xf numFmtId="4" fontId="38" fillId="0" borderId="0" xfId="0" applyNumberFormat="1" applyFont="1" applyFill="1" applyBorder="1" applyAlignment="1">
      <alignment horizontal="center" vertical="center"/>
    </xf>
    <xf numFmtId="14" fontId="38" fillId="0" borderId="0" xfId="0" applyNumberFormat="1" applyFont="1" applyFill="1" applyBorder="1" applyAlignment="1">
      <alignment horizontal="center"/>
    </xf>
    <xf numFmtId="0" fontId="1" fillId="0" borderId="25" xfId="0" applyFont="1" applyBorder="1" applyAlignment="1">
      <alignment wrapText="1"/>
    </xf>
    <xf numFmtId="4" fontId="9" fillId="0" borderId="0" xfId="0" applyNumberFormat="1" applyFont="1" applyBorder="1" applyAlignment="1">
      <alignment horizontal="center" vertical="center"/>
    </xf>
    <xf numFmtId="4" fontId="9" fillId="0" borderId="0" xfId="0" applyNumberFormat="1" applyFont="1" applyFill="1" applyBorder="1" applyAlignment="1">
      <alignment horizontal="center" vertical="center"/>
    </xf>
    <xf numFmtId="164" fontId="9" fillId="0" borderId="0" xfId="0" applyNumberFormat="1" applyFont="1" applyBorder="1" applyAlignment="1">
      <alignment horizontal="right" vertical="center"/>
    </xf>
    <xf numFmtId="0" fontId="5" fillId="22" borderId="0" xfId="0" applyFont="1" applyFill="1" applyAlignment="1">
      <alignment horizontal="left"/>
    </xf>
    <xf numFmtId="0" fontId="5" fillId="22" borderId="0" xfId="0" applyFont="1" applyFill="1" applyAlignment="1">
      <alignment wrapText="1"/>
    </xf>
    <xf numFmtId="0" fontId="3" fillId="22" borderId="0" xfId="0" applyFont="1" applyFill="1" applyProtection="1">
      <protection locked="0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Fill="1" applyBorder="1" applyAlignment="1">
      <alignment horizontal="left"/>
    </xf>
    <xf numFmtId="0" fontId="1" fillId="0" borderId="0" xfId="0" applyFont="1" applyBorder="1" applyAlignment="1">
      <alignment wrapText="1"/>
    </xf>
    <xf numFmtId="0" fontId="0" fillId="0" borderId="2" xfId="0" applyFont="1" applyBorder="1" applyAlignment="1" applyProtection="1">
      <alignment horizontal="left" wrapText="1"/>
      <protection locked="0"/>
    </xf>
    <xf numFmtId="164" fontId="1" fillId="0" borderId="0" xfId="1" applyNumberFormat="1" applyFont="1" applyFill="1" applyBorder="1" applyAlignment="1">
      <alignment horizontal="right" vertical="center"/>
    </xf>
    <xf numFmtId="4" fontId="0" fillId="0" borderId="6" xfId="0" applyNumberFormat="1" applyFont="1" applyBorder="1" applyAlignment="1">
      <alignment horizontal="center" vertical="center"/>
    </xf>
    <xf numFmtId="164" fontId="0" fillId="0" borderId="0" xfId="0" applyNumberFormat="1" applyFont="1"/>
    <xf numFmtId="0" fontId="8" fillId="22" borderId="0" xfId="0" applyFont="1" applyFill="1"/>
    <xf numFmtId="0" fontId="1" fillId="0" borderId="0" xfId="0" applyFont="1" applyAlignment="1">
      <alignment horizontal="right"/>
    </xf>
    <xf numFmtId="0" fontId="0" fillId="0" borderId="0" xfId="0" applyFont="1" applyFill="1" applyAlignment="1">
      <alignment horizontal="right"/>
    </xf>
    <xf numFmtId="164" fontId="3" fillId="0" borderId="2" xfId="0" applyNumberFormat="1" applyFont="1" applyFill="1" applyBorder="1" applyAlignment="1">
      <alignment vertical="center"/>
    </xf>
    <xf numFmtId="4" fontId="1" fillId="11" borderId="2" xfId="0" applyNumberFormat="1" applyFont="1" applyFill="1" applyBorder="1" applyAlignment="1">
      <alignment horizontal="left" wrapText="1"/>
    </xf>
    <xf numFmtId="164" fontId="38" fillId="11" borderId="2" xfId="0" applyNumberFormat="1" applyFont="1" applyFill="1" applyBorder="1" applyAlignment="1"/>
    <xf numFmtId="164" fontId="1" fillId="11" borderId="2" xfId="0" applyNumberFormat="1" applyFont="1" applyFill="1" applyBorder="1" applyAlignment="1"/>
    <xf numFmtId="0" fontId="30" fillId="22" borderId="0" xfId="0" applyFont="1" applyFill="1" applyAlignment="1" applyProtection="1">
      <alignment horizontal="right"/>
      <protection locked="0"/>
    </xf>
    <xf numFmtId="0" fontId="1" fillId="22" borderId="0" xfId="0" applyFont="1" applyFill="1"/>
    <xf numFmtId="0" fontId="0" fillId="0" borderId="2" xfId="0" applyFont="1" applyFill="1" applyBorder="1" applyAlignment="1" applyProtection="1">
      <alignment horizontal="left"/>
      <protection locked="0"/>
    </xf>
    <xf numFmtId="44" fontId="3" fillId="0" borderId="0" xfId="0" applyNumberFormat="1" applyFont="1"/>
    <xf numFmtId="164" fontId="39" fillId="11" borderId="0" xfId="0" applyNumberFormat="1" applyFont="1" applyFill="1" applyAlignment="1"/>
    <xf numFmtId="0" fontId="9" fillId="0" borderId="0" xfId="0" applyNumberFormat="1" applyFont="1" applyFill="1" applyBorder="1" applyAlignment="1" applyProtection="1">
      <alignment horizontal="left"/>
      <protection hidden="1"/>
    </xf>
    <xf numFmtId="14" fontId="38" fillId="23" borderId="0" xfId="0" applyNumberFormat="1" applyFont="1" applyFill="1" applyAlignment="1">
      <alignment horizontal="right" wrapText="1"/>
    </xf>
    <xf numFmtId="0" fontId="1" fillId="11" borderId="6" xfId="0" applyFont="1" applyFill="1" applyBorder="1" applyAlignment="1">
      <alignment horizontal="left"/>
    </xf>
    <xf numFmtId="171" fontId="38" fillId="0" borderId="0" xfId="0" applyNumberFormat="1" applyFont="1" applyBorder="1" applyAlignment="1">
      <alignment horizontal="center" vertical="center"/>
    </xf>
    <xf numFmtId="0" fontId="6" fillId="14" borderId="26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/>
    </xf>
    <xf numFmtId="4" fontId="1" fillId="0" borderId="2" xfId="0" applyNumberFormat="1" applyFont="1" applyFill="1" applyBorder="1" applyAlignment="1">
      <alignment horizontal="center"/>
    </xf>
    <xf numFmtId="4" fontId="1" fillId="17" borderId="2" xfId="0" applyNumberFormat="1" applyFont="1" applyFill="1" applyBorder="1" applyAlignment="1">
      <alignment horizontal="center"/>
    </xf>
    <xf numFmtId="0" fontId="0" fillId="23" borderId="0" xfId="0" applyFill="1"/>
    <xf numFmtId="0" fontId="5" fillId="23" borderId="0" xfId="0" applyFont="1" applyFill="1" applyAlignment="1">
      <alignment vertical="center"/>
    </xf>
    <xf numFmtId="10" fontId="0" fillId="23" borderId="6" xfId="0" applyNumberFormat="1" applyFill="1" applyBorder="1"/>
    <xf numFmtId="2" fontId="0" fillId="23" borderId="6" xfId="0" applyNumberFormat="1" applyFill="1" applyBorder="1"/>
    <xf numFmtId="44" fontId="34" fillId="0" borderId="16" xfId="0" applyNumberFormat="1" applyFont="1" applyBorder="1" applyAlignment="1">
      <alignment vertical="top" wrapText="1"/>
    </xf>
    <xf numFmtId="44" fontId="33" fillId="0" borderId="16" xfId="0" applyNumberFormat="1" applyFont="1" applyBorder="1" applyAlignment="1">
      <alignment horizontal="right" vertical="top" wrapText="1"/>
    </xf>
    <xf numFmtId="44" fontId="34" fillId="0" borderId="16" xfId="0" applyNumberFormat="1" applyFont="1" applyBorder="1" applyAlignment="1">
      <alignment horizontal="right" vertical="top" wrapText="1"/>
    </xf>
    <xf numFmtId="0" fontId="33" fillId="0" borderId="19" xfId="0" applyFont="1" applyBorder="1" applyAlignment="1">
      <alignment horizontal="right" vertical="top" wrapText="1"/>
    </xf>
    <xf numFmtId="0" fontId="34" fillId="0" borderId="14" xfId="0" applyFont="1" applyBorder="1" applyAlignment="1">
      <alignment horizontal="right" vertical="top" wrapText="1"/>
    </xf>
    <xf numFmtId="0" fontId="33" fillId="0" borderId="17" xfId="0" applyFont="1" applyBorder="1" applyAlignment="1">
      <alignment horizontal="right" vertical="top" wrapText="1"/>
    </xf>
    <xf numFmtId="0" fontId="34" fillId="0" borderId="17" xfId="0" applyFont="1" applyBorder="1" applyAlignment="1">
      <alignment horizontal="right" vertical="top" wrapText="1"/>
    </xf>
    <xf numFmtId="0" fontId="33" fillId="0" borderId="16" xfId="0" applyFont="1" applyBorder="1" applyAlignment="1">
      <alignment horizontal="right" vertical="top" wrapText="1"/>
    </xf>
    <xf numFmtId="0" fontId="40" fillId="0" borderId="0" xfId="0" applyFont="1" applyProtection="1">
      <protection locked="0"/>
    </xf>
    <xf numFmtId="164" fontId="38" fillId="0" borderId="6" xfId="0" applyNumberFormat="1" applyFont="1" applyBorder="1" applyAlignment="1">
      <alignment horizontal="right" vertical="center"/>
    </xf>
    <xf numFmtId="164" fontId="38" fillId="0" borderId="2" xfId="0" applyNumberFormat="1" applyFont="1" applyFill="1" applyBorder="1" applyAlignment="1">
      <alignment vertical="center"/>
    </xf>
    <xf numFmtId="164" fontId="41" fillId="0" borderId="2" xfId="0" applyNumberFormat="1" applyFont="1" applyFill="1" applyBorder="1" applyAlignment="1">
      <alignment horizontal="center" vertical="center"/>
    </xf>
    <xf numFmtId="8" fontId="12" fillId="17" borderId="0" xfId="0" applyNumberFormat="1" applyFont="1" applyFill="1"/>
    <xf numFmtId="0" fontId="12" fillId="17" borderId="0" xfId="0" applyFont="1" applyFill="1" applyAlignment="1">
      <alignment horizontal="center"/>
    </xf>
    <xf numFmtId="0" fontId="1" fillId="11" borderId="18" xfId="0" applyFont="1" applyFill="1" applyBorder="1" applyAlignment="1">
      <alignment horizontal="left"/>
    </xf>
    <xf numFmtId="0" fontId="1" fillId="11" borderId="6" xfId="0" applyFont="1" applyFill="1" applyBorder="1" applyAlignment="1">
      <alignment horizontal="left"/>
    </xf>
    <xf numFmtId="0" fontId="31" fillId="20" borderId="23" xfId="0" applyFont="1" applyFill="1" applyBorder="1" applyAlignment="1">
      <alignment horizontal="center" vertical="center" wrapText="1"/>
    </xf>
    <xf numFmtId="0" fontId="31" fillId="20" borderId="22" xfId="0" applyFont="1" applyFill="1" applyBorder="1" applyAlignment="1">
      <alignment horizontal="center" vertical="center" wrapText="1"/>
    </xf>
    <xf numFmtId="0" fontId="31" fillId="20" borderId="24" xfId="0" applyFont="1" applyFill="1" applyBorder="1" applyAlignment="1">
      <alignment horizontal="center" vertical="center" wrapText="1"/>
    </xf>
    <xf numFmtId="0" fontId="35" fillId="14" borderId="20" xfId="0" applyFont="1" applyFill="1" applyBorder="1" applyAlignment="1">
      <alignment horizontal="center" vertical="center" wrapText="1"/>
    </xf>
    <xf numFmtId="0" fontId="35" fillId="14" borderId="21" xfId="0" applyFont="1" applyFill="1" applyBorder="1" applyAlignment="1">
      <alignment horizontal="center" vertical="center" wrapText="1"/>
    </xf>
    <xf numFmtId="0" fontId="36" fillId="14" borderId="3" xfId="0" applyFont="1" applyFill="1" applyBorder="1" applyAlignment="1">
      <alignment horizontal="center" vertical="center" wrapText="1"/>
    </xf>
    <xf numFmtId="0" fontId="36" fillId="14" borderId="5" xfId="0" applyFont="1" applyFill="1" applyBorder="1" applyAlignment="1">
      <alignment horizontal="center" vertical="center" wrapText="1"/>
    </xf>
    <xf numFmtId="0" fontId="11" fillId="11" borderId="3" xfId="0" applyFont="1" applyFill="1" applyBorder="1" applyAlignment="1">
      <alignment horizontal="center" vertical="center"/>
    </xf>
    <xf numFmtId="0" fontId="11" fillId="11" borderId="4" xfId="0" applyFont="1" applyFill="1" applyBorder="1" applyAlignment="1">
      <alignment horizontal="center" vertical="center"/>
    </xf>
    <xf numFmtId="0" fontId="11" fillId="11" borderId="5" xfId="0" applyFont="1" applyFill="1" applyBorder="1" applyAlignment="1">
      <alignment horizontal="center" vertical="center"/>
    </xf>
    <xf numFmtId="0" fontId="12" fillId="0" borderId="10" xfId="0" applyFont="1" applyBorder="1" applyAlignment="1">
      <alignment horizontal="left" vertical="top" wrapText="1"/>
    </xf>
    <xf numFmtId="0" fontId="12" fillId="0" borderId="0" xfId="0" applyFont="1" applyBorder="1" applyAlignment="1">
      <alignment horizontal="left" vertical="top" wrapText="1"/>
    </xf>
    <xf numFmtId="0" fontId="0" fillId="0" borderId="8" xfId="0" applyBorder="1" applyAlignment="1">
      <alignment horizontal="left" wrapText="1"/>
    </xf>
  </cellXfs>
  <cellStyles count="3">
    <cellStyle name="Coma" xfId="2" builtinId="3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OTA\Documents_Serveis_IMI\Serveis%20Aplicacions\2017%20Pressupost\Pressupostos%20serveis%20Aplicacions%202017%20Actu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QUOTA\Documents_Serveis_IMI\Serveis%20Aplicacions\2016%20Serveis%20Aplicacions\2016%20Pressupost%20aplicacions\Pressupostos%20serveis%20Aplicacions%202016%20Act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D 2017 PER TIPUS I CONTRACTE"/>
      <sheetName val="Baixa lic no actu. a Agost"/>
      <sheetName val="TD just 2017 a 20160625"/>
      <sheetName val="JUSTIFICACIO 2017 A 20160625"/>
      <sheetName val="TD pressupost 2017 vs 2016 SERV"/>
      <sheetName val="TD pressupost 2017 vs 2016"/>
      <sheetName val="Justificacio 2017 a 15 6 16"/>
      <sheetName val="Situació contractació 2017"/>
      <sheetName val="Situació contractació 2016"/>
      <sheetName val="Serveis Aplicacions"/>
      <sheetName val="Informe Contractació GPIC"/>
      <sheetName val="TD 2017 c2 per sector"/>
      <sheetName val="2017 Adjudicats c2"/>
      <sheetName val="2017 Formalitzats c2"/>
      <sheetName val="Cat Serveis"/>
      <sheetName val="Dades auxiliars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A1" t="str">
            <v>Codi Contracte</v>
          </cell>
        </row>
      </sheetData>
      <sheetData sheetId="11"/>
      <sheetData sheetId="12"/>
      <sheetData sheetId="13"/>
      <sheetData sheetId="14"/>
      <sheetData sheetId="15">
        <row r="1">
          <cell r="A1" t="str">
            <v>Codi Servei</v>
          </cell>
          <cell r="M1" t="str">
            <v>Tipus despesa</v>
          </cell>
          <cell r="N1" t="str">
            <v>Conceptes despesa</v>
          </cell>
        </row>
        <row r="2">
          <cell r="M2" t="str">
            <v>1. Continuïtat: Manteniment i suport</v>
          </cell>
          <cell r="N2" t="str">
            <v>1.1. Suport usuari</v>
          </cell>
        </row>
        <row r="3">
          <cell r="M3" t="str">
            <v>2. Evolutiu: Evolutiu recurrent</v>
          </cell>
          <cell r="N3" t="str">
            <v>1.2. Suport al servei</v>
          </cell>
        </row>
        <row r="4">
          <cell r="M4" t="str">
            <v>3. Projecte de millora: Evolutiu Identificat</v>
          </cell>
          <cell r="N4" t="str">
            <v>1.3. Correctiu imprescindible</v>
          </cell>
        </row>
        <row r="5">
          <cell r="M5" t="str">
            <v>4. Projecte</v>
          </cell>
          <cell r="N5" t="str">
            <v>1.4. Llicències</v>
          </cell>
        </row>
        <row r="6">
          <cell r="N6" t="str">
            <v>2.1. Imperatiu legal</v>
          </cell>
        </row>
        <row r="7">
          <cell r="N7" t="str">
            <v>2.2. Millores funcionalitats existents</v>
          </cell>
        </row>
        <row r="8">
          <cell r="N8" t="str">
            <v>3.1. Noves funcionalitats</v>
          </cell>
        </row>
        <row r="9">
          <cell r="N9" t="str">
            <v>4.1. Nou Projecte</v>
          </cell>
        </row>
      </sheetData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supost C6 aprovat a 26- 01"/>
      <sheetName val="Pressupost C2 aprovat a 26-01"/>
      <sheetName val="TD pressupost 2017 vs 2016 US"/>
      <sheetName val="TD pressupost 2017 vs 2016 (2)"/>
      <sheetName val="TD pressupost 2017 vs 2016"/>
      <sheetName val="Serveis Aplicacions"/>
      <sheetName val="Informe Contractació GPIC"/>
      <sheetName val="TD 2017 DSV Estat tramiT"/>
      <sheetName val="TD 2016 DSV Estat tramit"/>
      <sheetName val="TD SECTOR I SERVE"/>
      <sheetName val="TD Contractes 2016"/>
      <sheetName val="TD UNITAT SERVEI"/>
      <sheetName val="SERVEIS SENSE CONTRACTE 2016"/>
      <sheetName val="Pdte contractar 2016 c6"/>
      <sheetName val="Pdte contractar 2016 c2"/>
      <sheetName val="Pluris i Prorrogues 2016"/>
      <sheetName val="TD C6 2016 1er trim  Prorroga"/>
      <sheetName val="SERVEIS SENSE CONTRAC 2016 US"/>
      <sheetName val="TD C6 2016 1er trim "/>
      <sheetName val="TD Pressupost 2016 VS 2015"/>
      <sheetName val="TD Pressupost 2016 (2)"/>
      <sheetName val="TD Pressupost 2016"/>
      <sheetName val="TD F0518 I PONTS"/>
      <sheetName val="TD F0016 I MENORS"/>
      <sheetName val="PRESSUPOST C2 2016 DEMANDA"/>
      <sheetName val="PRESSUPOST C2 2016 adic. a CP"/>
      <sheetName val="TD empreses amb serveis emer"/>
      <sheetName val="Pròrrogas"/>
      <sheetName val="Cat Serveis"/>
      <sheetName val="Dades auxiliars"/>
      <sheetName val="Cat Serveis ol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1">
          <cell r="A1" t="str">
            <v>Codi Servei</v>
          </cell>
          <cell r="B1" t="str">
            <v>Nom del Servei</v>
          </cell>
          <cell r="C1" t="str">
            <v>Referent</v>
          </cell>
          <cell r="D1" t="str">
            <v>Supervisor</v>
          </cell>
          <cell r="E1" t="str">
            <v>Supervisor 2016</v>
          </cell>
          <cell r="F1" t="str">
            <v>Sector</v>
          </cell>
          <cell r="G1" t="str">
            <v>Sector 2016</v>
          </cell>
          <cell r="H1" t="str">
            <v>Unitat de servei</v>
          </cell>
          <cell r="I1" t="str">
            <v>Unitat servei 2016 cat apli</v>
          </cell>
          <cell r="J1" t="str">
            <v>Unitat de servei 2016</v>
          </cell>
        </row>
        <row r="2">
          <cell r="A2" t="str">
            <v>SER0001</v>
          </cell>
          <cell r="B2" t="str">
            <v>Quadre de comandament de la gerència Municipal</v>
          </cell>
          <cell r="C2" t="str">
            <v>LLUCH LOPEZ, JAIME</v>
          </cell>
          <cell r="D2" t="str">
            <v>LLUCH LOPEZ, JAIME</v>
          </cell>
          <cell r="E2" t="str">
            <v>LLUCH LOPEZ, JAIME</v>
          </cell>
          <cell r="F2" t="str">
            <v>Gerència Municipal</v>
          </cell>
          <cell r="G2" t="str">
            <v>Gerència Municipal</v>
          </cell>
          <cell r="H2" t="str">
            <v>Anàlisi de dades i Reporting</v>
          </cell>
          <cell r="I2" t="str">
            <v>ANÀLISI DE DADES I REPORTING</v>
          </cell>
          <cell r="J2" t="str">
            <v>ANÀLISI DE DADES I REPORTING</v>
          </cell>
        </row>
        <row r="3">
          <cell r="A3" t="str">
            <v>SER0003</v>
          </cell>
          <cell r="B3" t="str">
            <v>Servei d'Assistència a la Dona</v>
          </cell>
          <cell r="C3" t="str">
            <v>Luis Díaz, Maria Trinidad</v>
          </cell>
          <cell r="D3" t="str">
            <v>BOIX RODRIGUEZ, JORDI</v>
          </cell>
          <cell r="E3" t="str">
            <v>BOIX RODRIGUEZ, JORDI</v>
          </cell>
          <cell r="F3" t="str">
            <v>Gerència de Qualitat de Vida, Igualtat i Esports</v>
          </cell>
          <cell r="G3" t="str">
            <v>Gerència de Drets Socials</v>
          </cell>
          <cell r="H3" t="str">
            <v>Atenció a les Persones</v>
          </cell>
          <cell r="I3" t="str">
            <v>DRETS SOCIALS</v>
          </cell>
          <cell r="J3" t="str">
            <v>DRETS SOCIALS</v>
          </cell>
        </row>
        <row r="4">
          <cell r="A4" t="str">
            <v>SER0004</v>
          </cell>
          <cell r="B4" t="str">
            <v>Ajuts econòmics Serveis Socials</v>
          </cell>
          <cell r="C4" t="str">
            <v>Luis Díaz, Maria Trinidad</v>
          </cell>
          <cell r="D4" t="str">
            <v>BOIX RODRIGUEZ, JORDI</v>
          </cell>
          <cell r="E4" t="str">
            <v>BOIX RODRIGUEZ, JORDI</v>
          </cell>
          <cell r="F4" t="str">
            <v>Gerència de Qualitat de Vida, Igualtat i Esports</v>
          </cell>
          <cell r="G4" t="str">
            <v>Gerència de Drets Socials</v>
          </cell>
          <cell r="H4" t="str">
            <v>Atenció a les Persones</v>
          </cell>
          <cell r="I4" t="str">
            <v>DRETS SOCIALS</v>
          </cell>
          <cell r="J4" t="str">
            <v>DRETS SOCIALS</v>
          </cell>
        </row>
        <row r="5">
          <cell r="A5" t="str">
            <v>SER0005</v>
          </cell>
          <cell r="B5" t="str">
            <v>Renda mínima d'inserció</v>
          </cell>
          <cell r="C5" t="str">
            <v>FONTANALS POU, MIGUEL</v>
          </cell>
          <cell r="D5" t="str">
            <v>BOIX RODRIGUEZ, JORDI</v>
          </cell>
          <cell r="E5" t="str">
            <v>BOIX RODRIGUEZ, JORDI</v>
          </cell>
          <cell r="F5" t="str">
            <v>Gerència de Qualitat de Vida, Igualtat i Esports</v>
          </cell>
          <cell r="G5" t="str">
            <v>Gerència de Drets Socials</v>
          </cell>
          <cell r="H5" t="str">
            <v>Atenció a les Persones</v>
          </cell>
          <cell r="I5" t="str">
            <v>DRETS SOCIALS</v>
          </cell>
          <cell r="J5" t="str">
            <v>DRETS SOCIALS</v>
          </cell>
        </row>
        <row r="6">
          <cell r="A6" t="str">
            <v>SER0006</v>
          </cell>
          <cell r="B6" t="str">
            <v>Beques vacances estiu per nens i joves</v>
          </cell>
          <cell r="C6" t="str">
            <v>Luis Díaz, Maria Trinidad</v>
          </cell>
          <cell r="D6" t="str">
            <v>BOIX RODRIGUEZ, JORDI</v>
          </cell>
          <cell r="E6" t="str">
            <v>BOIX RODRIGUEZ, JORDI</v>
          </cell>
          <cell r="F6" t="str">
            <v>Gerència de Qualitat de Vida, Igualtat i Esports</v>
          </cell>
          <cell r="G6" t="str">
            <v>Gerència de Drets Socials</v>
          </cell>
          <cell r="H6" t="str">
            <v>Atenció a les Persones</v>
          </cell>
          <cell r="I6" t="str">
            <v>DRETS SOCIALS</v>
          </cell>
          <cell r="J6" t="str">
            <v>DRETS SOCIALS</v>
          </cell>
        </row>
        <row r="7">
          <cell r="A7" t="str">
            <v>SER0007</v>
          </cell>
          <cell r="B7" t="str">
            <v>Viatges Gent gran</v>
          </cell>
          <cell r="C7" t="str">
            <v>Luis Díaz, Maria Trinidad</v>
          </cell>
          <cell r="D7" t="str">
            <v>TRIAS JUNCOSA, JAUME</v>
          </cell>
          <cell r="E7" t="str">
            <v>BOIX RODRIGUEZ, JORDI</v>
          </cell>
          <cell r="F7" t="str">
            <v>Gerència de Qualitat de Vida, Igualtat i Esports</v>
          </cell>
          <cell r="G7" t="str">
            <v>Gerència de Drets Socials</v>
          </cell>
          <cell r="H7" t="str">
            <v>Atenció al Ciutadà</v>
          </cell>
          <cell r="I7" t="str">
            <v>DRETS SOCIALS</v>
          </cell>
          <cell r="J7" t="str">
            <v>DRETS SOCIALS</v>
          </cell>
        </row>
        <row r="8">
          <cell r="A8" t="str">
            <v>SER0007/2</v>
          </cell>
          <cell r="B8" t="str">
            <v>Viatges Gent gran Nou</v>
          </cell>
          <cell r="C8" t="str">
            <v>Luis Díaz, Maria Trinidad</v>
          </cell>
          <cell r="D8" t="str">
            <v>BOIX RODRIGUEZ, JORDI</v>
          </cell>
          <cell r="E8" t="str">
            <v>BOIX RODRIGUEZ, JORDI</v>
          </cell>
          <cell r="F8" t="str">
            <v>Gerència de Qualitat de Vida, Igualtat i Esports</v>
          </cell>
          <cell r="G8" t="str">
            <v>Gerència de Drets Socials</v>
          </cell>
          <cell r="H8" t="str">
            <v>Atenció a les Persones</v>
          </cell>
          <cell r="I8" t="str">
            <v>DRETS SOCIALS</v>
          </cell>
          <cell r="J8" t="str">
            <v>DRETS SOCIALS</v>
          </cell>
        </row>
        <row r="9">
          <cell r="A9" t="str">
            <v>SER0008</v>
          </cell>
          <cell r="B9" t="str">
            <v>Cites Serveis Socials i Agenda del Professional</v>
          </cell>
          <cell r="C9" t="str">
            <v>Luis Díaz, Maria Trinidad</v>
          </cell>
          <cell r="D9" t="str">
            <v>BOIX RODRIGUEZ, JORDI</v>
          </cell>
          <cell r="E9" t="str">
            <v>BOIX RODRIGUEZ, JORDI</v>
          </cell>
          <cell r="F9" t="str">
            <v>Gerència de Qualitat de Vida, Igualtat i Esports</v>
          </cell>
          <cell r="G9" t="str">
            <v>Gerència de Drets Socials</v>
          </cell>
          <cell r="H9" t="str">
            <v>Atenció a les Persones</v>
          </cell>
          <cell r="I9" t="str">
            <v>DRETS SOCIALS</v>
          </cell>
          <cell r="J9" t="str">
            <v>DRETS SOCIALS</v>
          </cell>
        </row>
        <row r="10">
          <cell r="A10" t="str">
            <v>SER0009</v>
          </cell>
          <cell r="B10" t="str">
            <v>Expedients Serveis Socials</v>
          </cell>
          <cell r="C10" t="str">
            <v>Camuñez Luengo, Marià</v>
          </cell>
          <cell r="D10" t="str">
            <v>BOIX RODRIGUEZ, JORDI</v>
          </cell>
          <cell r="E10" t="str">
            <v>BOIX RODRIGUEZ, JORDI</v>
          </cell>
          <cell r="F10" t="str">
            <v>Gerència de Qualitat de Vida, Igualtat i Esports</v>
          </cell>
          <cell r="G10" t="str">
            <v>Gerència de Drets Socials</v>
          </cell>
          <cell r="H10" t="str">
            <v>Atenció a les Persones</v>
          </cell>
          <cell r="I10" t="str">
            <v>DRETS SOCIALS</v>
          </cell>
          <cell r="J10" t="str">
            <v>DRETS SOCIALS</v>
          </cell>
        </row>
        <row r="11">
          <cell r="A11" t="str">
            <v>SER0010</v>
          </cell>
          <cell r="B11" t="str">
            <v>Portal del professional de serveis socials</v>
          </cell>
          <cell r="C11" t="str">
            <v>Santamaria Ortin, Carlos</v>
          </cell>
          <cell r="D11" t="str">
            <v>BOIX RODRIGUEZ, JORDI</v>
          </cell>
          <cell r="E11" t="str">
            <v>BOIX RODRIGUEZ, JORDI</v>
          </cell>
          <cell r="F11" t="str">
            <v>Gerència de Qualitat de Vida, Igualtat i Esports</v>
          </cell>
          <cell r="G11" t="str">
            <v>Gerència de Drets Socials</v>
          </cell>
          <cell r="H11" t="str">
            <v>Atenció a les Persones</v>
          </cell>
          <cell r="I11" t="str">
            <v>DRETS SOCIALS</v>
          </cell>
          <cell r="J11" t="str">
            <v>DRETS SOCIALS</v>
          </cell>
        </row>
        <row r="12">
          <cell r="A12" t="str">
            <v>SER0011</v>
          </cell>
          <cell r="B12" t="str">
            <v>Serveis d'assistència a la immigració</v>
          </cell>
          <cell r="C12" t="str">
            <v>FONTANALS POU, MIGUEL</v>
          </cell>
          <cell r="D12" t="str">
            <v>BOIX RODRIGUEZ, JORDI</v>
          </cell>
          <cell r="E12" t="str">
            <v>BOIX RODRIGUEZ, JORDI</v>
          </cell>
          <cell r="F12" t="str">
            <v>Gerència de Qualitat de Vida, Igualtat i Esports</v>
          </cell>
          <cell r="G12" t="str">
            <v>Gerència de Drets Socials</v>
          </cell>
          <cell r="H12" t="str">
            <v>Atenció a les Persones</v>
          </cell>
          <cell r="I12" t="str">
            <v>DRETS SOCIALS</v>
          </cell>
          <cell r="J12" t="str">
            <v>DRETS SOCIALS</v>
          </cell>
        </row>
        <row r="13">
          <cell r="A13" t="str">
            <v>SER0012</v>
          </cell>
          <cell r="B13" t="str">
            <v>Menjadors Socials</v>
          </cell>
          <cell r="C13" t="str">
            <v>Santamaria Ortin, Carlos</v>
          </cell>
          <cell r="D13" t="str">
            <v>BOIX RODRIGUEZ, JORDI</v>
          </cell>
          <cell r="E13" t="str">
            <v>BOIX RODRIGUEZ, JORDI</v>
          </cell>
          <cell r="F13" t="str">
            <v>Gerència de Qualitat de Vida, Igualtat i Esports</v>
          </cell>
          <cell r="G13" t="str">
            <v>Gerència de Drets Socials</v>
          </cell>
          <cell r="H13" t="str">
            <v>Atenció a les Persones</v>
          </cell>
          <cell r="I13" t="str">
            <v>DRETS SOCIALS</v>
          </cell>
          <cell r="J13" t="str">
            <v>DRETS SOCIALS</v>
          </cell>
        </row>
        <row r="14">
          <cell r="A14" t="str">
            <v>SER0013</v>
          </cell>
          <cell r="B14" t="str">
            <v>Equipaments i altres recursos Persones vulnerables</v>
          </cell>
          <cell r="C14" t="str">
            <v>Santamaria Ortin, Carlos</v>
          </cell>
          <cell r="D14" t="str">
            <v>BOIX RODRIGUEZ, JORDI</v>
          </cell>
          <cell r="E14" t="str">
            <v>BOIX RODRIGUEZ, JORDI</v>
          </cell>
          <cell r="F14" t="str">
            <v>Gerència de Qualitat de Vida, Igualtat i Esports</v>
          </cell>
          <cell r="G14" t="str">
            <v>Gerència de Drets Socials</v>
          </cell>
          <cell r="H14" t="str">
            <v>Atenció a les Persones</v>
          </cell>
          <cell r="I14" t="str">
            <v>DRETS SOCIALS</v>
          </cell>
          <cell r="J14" t="str">
            <v>DRETS SOCIALS</v>
          </cell>
        </row>
        <row r="15">
          <cell r="A15" t="str">
            <v>SER0014</v>
          </cell>
          <cell r="B15" t="str">
            <v>Llei de la Dependència</v>
          </cell>
          <cell r="C15" t="str">
            <v>Camuñez Luengo, Marià</v>
          </cell>
          <cell r="D15" t="str">
            <v>BOIX RODRIGUEZ, JORDI</v>
          </cell>
          <cell r="E15" t="str">
            <v>BOIX RODRIGUEZ, JORDI</v>
          </cell>
          <cell r="F15" t="str">
            <v>Gerència de Qualitat de Vida, Igualtat i Esports</v>
          </cell>
          <cell r="G15" t="str">
            <v>Gerència de Drets Socials</v>
          </cell>
          <cell r="H15" t="str">
            <v>Atenció a les Persones</v>
          </cell>
          <cell r="I15" t="str">
            <v>DRETS SOCIALS</v>
          </cell>
          <cell r="J15" t="str">
            <v>DRETS SOCIALS</v>
          </cell>
        </row>
        <row r="16">
          <cell r="A16" t="str">
            <v>SER0015</v>
          </cell>
          <cell r="B16" t="str">
            <v>Servei d'Atenció Domiciliària</v>
          </cell>
          <cell r="C16" t="str">
            <v>Camuñez Luengo, Marià</v>
          </cell>
          <cell r="D16" t="str">
            <v>BOIX RODRIGUEZ, JORDI</v>
          </cell>
          <cell r="E16" t="str">
            <v>BOIX RODRIGUEZ, JORDI</v>
          </cell>
          <cell r="F16" t="str">
            <v>Gerència de Qualitat de Vida, Igualtat i Esports</v>
          </cell>
          <cell r="G16" t="str">
            <v>Gerència de Drets Socials</v>
          </cell>
          <cell r="H16" t="str">
            <v>Atenció a les Persones</v>
          </cell>
          <cell r="I16" t="str">
            <v>DRETS SOCIALS</v>
          </cell>
          <cell r="J16" t="str">
            <v>DRETS SOCIALS</v>
          </cell>
        </row>
        <row r="17">
          <cell r="A17" t="str">
            <v>SER0016</v>
          </cell>
          <cell r="B17" t="str">
            <v>Teleassistència Domiciliària</v>
          </cell>
          <cell r="C17" t="str">
            <v>FONTANALS POU, MIGUEL</v>
          </cell>
          <cell r="D17" t="str">
            <v>BOIX RODRIGUEZ, JORDI</v>
          </cell>
          <cell r="E17" t="str">
            <v>BOIX RODRIGUEZ, JORDI</v>
          </cell>
          <cell r="F17" t="str">
            <v>Gerència de Qualitat de Vida, Igualtat i Esports</v>
          </cell>
          <cell r="G17" t="str">
            <v>Gerència de Drets Socials</v>
          </cell>
          <cell r="H17" t="str">
            <v>Atenció a les Persones</v>
          </cell>
          <cell r="I17" t="str">
            <v>DRETS SOCIALS</v>
          </cell>
          <cell r="J17" t="str">
            <v>DRETS SOCIALS</v>
          </cell>
        </row>
        <row r="18">
          <cell r="A18" t="str">
            <v>SER0017</v>
          </cell>
          <cell r="B18" t="str">
            <v>Servei indicadors i explotació de dades de QVIE</v>
          </cell>
          <cell r="C18" t="str">
            <v>Santamaria Ortin, Carlos</v>
          </cell>
          <cell r="D18" t="str">
            <v>BOIX RODRIGUEZ, JORDI</v>
          </cell>
          <cell r="E18" t="str">
            <v>BOIX RODRIGUEZ, JORDI</v>
          </cell>
          <cell r="F18" t="str">
            <v>Gerència de Qualitat de Vida, Igualtat i Esports</v>
          </cell>
          <cell r="G18" t="str">
            <v>Gerència de Drets Socials</v>
          </cell>
          <cell r="H18" t="str">
            <v>Atenció a les Persones</v>
          </cell>
          <cell r="I18" t="str">
            <v>DRETS SOCIALS</v>
          </cell>
          <cell r="J18" t="str">
            <v>DRETS SOCIALS</v>
          </cell>
        </row>
        <row r="19">
          <cell r="A19" t="str">
            <v>SER0018</v>
          </cell>
          <cell r="B19" t="str">
            <v>Servei d'asistencia persones amb discapacitat: Assesorament laboral IMPD i promoció i suport IMPD</v>
          </cell>
          <cell r="C19" t="str">
            <v>FONTANALS POU, MIGUEL</v>
          </cell>
          <cell r="D19" t="str">
            <v>BOIX RODRIGUEZ, JORDI</v>
          </cell>
          <cell r="E19" t="str">
            <v>BOIX RODRIGUEZ, JORDI</v>
          </cell>
          <cell r="F19" t="str">
            <v>Gerència de Qualitat de Vida, Igualtat i Esports</v>
          </cell>
          <cell r="G19" t="str">
            <v>Gerència de Drets Socials</v>
          </cell>
          <cell r="H19" t="str">
            <v>Atenció a les Persones</v>
          </cell>
          <cell r="I19" t="str">
            <v>DRETS SOCIALS</v>
          </cell>
          <cell r="J19" t="str">
            <v>DRETS SOCIALS</v>
          </cell>
        </row>
        <row r="20">
          <cell r="A20" t="str">
            <v>SER0019</v>
          </cell>
          <cell r="B20" t="str">
            <v>Guia de Barcelona. Agenda i Equipaments</v>
          </cell>
          <cell r="C20" t="str">
            <v>COMAPOSADA MARTI, MONTSERRAT</v>
          </cell>
          <cell r="D20" t="str">
            <v>ROCA VILALTA, XAVIER</v>
          </cell>
          <cell r="E20" t="str">
            <v>COMAPOSADA MARTI, MONTSERRAT</v>
          </cell>
          <cell r="F20" t="str">
            <v>Gerència de Recursos</v>
          </cell>
          <cell r="G20" t="str">
            <v>Gerència de Recursos</v>
          </cell>
          <cell r="H20" t="str">
            <v>DTI</v>
          </cell>
          <cell r="I20" t="str">
            <v>INTERNET I CANALS</v>
          </cell>
          <cell r="J20" t="str">
            <v>DTI</v>
          </cell>
        </row>
        <row r="21">
          <cell r="A21" t="str">
            <v>SER0020</v>
          </cell>
          <cell r="B21" t="str">
            <v>Carpetes de tramitació</v>
          </cell>
          <cell r="C21" t="str">
            <v>CARMONA RUIZ, JUAN CARLO</v>
          </cell>
          <cell r="D21" t="str">
            <v>TRIAS JUNCOSA, JAUME</v>
          </cell>
          <cell r="E21" t="str">
            <v>TRIAS JUNCOSA, JAUME</v>
          </cell>
          <cell r="F21" t="str">
            <v>Gerència de Recursos</v>
          </cell>
          <cell r="G21" t="str">
            <v>Gerència de Recursos</v>
          </cell>
          <cell r="H21" t="str">
            <v>Atenció al Ciutadà</v>
          </cell>
          <cell r="I21" t="str">
            <v>SERVEIS COMUNS ADMINISTRACIÓ ELECTRÓNICA</v>
          </cell>
          <cell r="J21" t="str">
            <v>TRAMITACIÓ, PORTAL I CARPETES</v>
          </cell>
        </row>
        <row r="22">
          <cell r="A22" t="str">
            <v>SER0021</v>
          </cell>
          <cell r="B22" t="str">
            <v>Plataforma de tramitació per 010 i OACs (SATEC)</v>
          </cell>
          <cell r="C22">
            <v>0</v>
          </cell>
          <cell r="D22" t="str">
            <v>TRIAS JUNCOSA, JAUME</v>
          </cell>
          <cell r="E22" t="str">
            <v>TRIAS JUNCOSA, JAUME</v>
          </cell>
          <cell r="F22" t="str">
            <v>Gerència de Recursos</v>
          </cell>
          <cell r="G22" t="str">
            <v>Gerència de Drets de Ciutadania, Participació i Transpàrencia</v>
          </cell>
          <cell r="H22" t="str">
            <v>Atenció al Ciutadà</v>
          </cell>
          <cell r="I22" t="str">
            <v>DRETS CIUTADANIA, PARTICIPACIÓ I TRANSPARÈNCIA</v>
          </cell>
          <cell r="J22" t="str">
            <v>DRETS CIUTADANIA, PARTICIPACIÓ I TRANSPARÈNCIA</v>
          </cell>
        </row>
        <row r="23">
          <cell r="A23" t="str">
            <v>SER0022</v>
          </cell>
          <cell r="B23" t="str">
            <v>Queixes i suggeriments ciutadans</v>
          </cell>
          <cell r="C23" t="str">
            <v>Boya García, Eva</v>
          </cell>
          <cell r="D23" t="str">
            <v>TRIAS JUNCOSA, JAUME</v>
          </cell>
          <cell r="E23" t="str">
            <v>TRIAS JUNCOSA, JAUME</v>
          </cell>
          <cell r="F23" t="str">
            <v>Gerència de Recursos</v>
          </cell>
          <cell r="G23" t="str">
            <v>Gerència de Drets de Ciutadania, Participació i Transpàrencia</v>
          </cell>
          <cell r="H23" t="str">
            <v>Atenció al Ciutadà</v>
          </cell>
          <cell r="I23" t="str">
            <v>DRETS CIUTADANIA, PARTICIPACIÓ I TRANSPARÈNCIA</v>
          </cell>
          <cell r="J23" t="str">
            <v>DRETS CIUTADANIA, PARTICIPACIÓ I TRANSPARÈNCIA</v>
          </cell>
        </row>
        <row r="24">
          <cell r="A24" t="str">
            <v>SER0023</v>
          </cell>
          <cell r="B24" t="str">
            <v>Padró de la Població</v>
          </cell>
          <cell r="C24" t="str">
            <v>ALEMANY SERRA, FRANCESC</v>
          </cell>
          <cell r="D24" t="str">
            <v>TRIAS JUNCOSA, JAUME</v>
          </cell>
          <cell r="E24" t="str">
            <v>TRIAS JUNCOSA, JAUME</v>
          </cell>
          <cell r="F24" t="str">
            <v>IMI-IDB</v>
          </cell>
          <cell r="G24" t="str">
            <v>IMI-IDB</v>
          </cell>
          <cell r="H24" t="str">
            <v>Atenció al Ciutadà</v>
          </cell>
          <cell r="I24" t="str">
            <v>DRETS CIUTADANIA, PARTICIPACIÓ I TRANSPARÈNCIA</v>
          </cell>
          <cell r="J24" t="str">
            <v>DRETS CIUTADANIA, PARTICIPACIÓ I TRANSPARÈNCIA</v>
          </cell>
        </row>
        <row r="25">
          <cell r="A25" t="str">
            <v>SER0024</v>
          </cell>
          <cell r="B25" t="str">
            <v>Model d'Informació de Base</v>
          </cell>
          <cell r="C25" t="str">
            <v>ALEMANY SERRA, FRANCESC</v>
          </cell>
          <cell r="D25" t="str">
            <v>TRIAS JUNCOSA, JAUME</v>
          </cell>
          <cell r="E25" t="str">
            <v>TRIAS JUNCOSA, JAUME</v>
          </cell>
          <cell r="F25" t="str">
            <v>IMI-IDB</v>
          </cell>
          <cell r="G25" t="str">
            <v>IMI-IDB</v>
          </cell>
          <cell r="H25" t="str">
            <v>Atenció al Ciutadà</v>
          </cell>
          <cell r="I25" t="str">
            <v>SERVEIS COMUNS ADMINISTRACIÓ ELECTRÓNICA</v>
          </cell>
          <cell r="J25" t="str">
            <v>TRAMITACIÓ, PORTAL I CARPETES</v>
          </cell>
        </row>
        <row r="26">
          <cell r="A26" t="str">
            <v>SER0025</v>
          </cell>
          <cell r="B26" t="str">
            <v>Targeta Rosa</v>
          </cell>
          <cell r="C26" t="str">
            <v>GONZALEZ GARCIA, SUSANA</v>
          </cell>
          <cell r="D26" t="str">
            <v>TRIAS JUNCOSA, JAUME</v>
          </cell>
          <cell r="E26" t="str">
            <v>TRIAS JUNCOSA, JAUME</v>
          </cell>
          <cell r="F26" t="str">
            <v>Gerència de Recursos</v>
          </cell>
          <cell r="G26" t="str">
            <v>Gerència de Drets de Ciutadania, Participació i Transpàrencia</v>
          </cell>
          <cell r="H26" t="str">
            <v>Atenció al Ciutadà</v>
          </cell>
          <cell r="I26" t="str">
            <v>DRETS CIUTADANIA, PARTICIPACIÓ I TRANSPARÈNCIA</v>
          </cell>
          <cell r="J26" t="str">
            <v>DRETS CIUTADANIA, PARTICIPACIÓ I TRANSPARÈNCIA</v>
          </cell>
        </row>
        <row r="27">
          <cell r="A27" t="str">
            <v>SER0026</v>
          </cell>
          <cell r="B27" t="str">
            <v>Troballes</v>
          </cell>
          <cell r="C27" t="str">
            <v>ALEMANY SERRA, FRANCESC</v>
          </cell>
          <cell r="D27" t="str">
            <v>TRIAS JUNCOSA, JAUME</v>
          </cell>
          <cell r="E27" t="str">
            <v>TRIAS JUNCOSA, JAUME</v>
          </cell>
          <cell r="F27" t="str">
            <v>Gerència de Recursos</v>
          </cell>
          <cell r="G27" t="str">
            <v>Gerència de Drets de Ciutadania, Participació i Transpàrencia</v>
          </cell>
          <cell r="H27" t="str">
            <v>Atenció al Ciutadà</v>
          </cell>
          <cell r="I27" t="str">
            <v>DRETS CIUTADANIA, PARTICIPACIÓ I TRANSPARÈNCIA</v>
          </cell>
          <cell r="J27" t="str">
            <v>DRETS CIUTADANIA, PARTICIPACIÓ I TRANSPARÈNCIA</v>
          </cell>
        </row>
        <row r="28">
          <cell r="A28" t="str">
            <v>SER0027</v>
          </cell>
          <cell r="B28" t="str">
            <v>Registre i Seguiment de temes</v>
          </cell>
          <cell r="C28" t="str">
            <v>DOMINGUEZ MANCERA, MIGUEL</v>
          </cell>
          <cell r="D28" t="str">
            <v>CAPELLA MINGUELL, ROSA M.</v>
          </cell>
          <cell r="E28" t="str">
            <v>SANTAMARIA PEREZ, GLORIA</v>
          </cell>
          <cell r="F28" t="str">
            <v>Gerència de Recursos</v>
          </cell>
          <cell r="G28" t="str">
            <v>Gerència de Recursos</v>
          </cell>
          <cell r="H28" t="str">
            <v>Secretaria, Administració General i Gestió Documental</v>
          </cell>
          <cell r="I28" t="str">
            <v>RECURSOS</v>
          </cell>
          <cell r="J28" t="str">
            <v>REGISTRE, ARXIU I GESTIÓ DOCUMENTAL</v>
          </cell>
        </row>
        <row r="29">
          <cell r="A29" t="str">
            <v>SER0028</v>
          </cell>
          <cell r="B29" t="str">
            <v>Gestió biblioteques, fons documental, arxius</v>
          </cell>
          <cell r="C29" t="str">
            <v>LILLO ESPINOSA, ENRIQUE</v>
          </cell>
          <cell r="D29" t="str">
            <v>SANTAMARIA PEREZ, GLORIA</v>
          </cell>
          <cell r="E29" t="str">
            <v>SANTAMARIA PEREZ, GLORIA</v>
          </cell>
          <cell r="F29" t="str">
            <v>Gerència de Recursos</v>
          </cell>
          <cell r="G29" t="str">
            <v>Gerència de Recursos</v>
          </cell>
          <cell r="H29" t="str">
            <v>Secretaria, Administració General i Gestió Documental</v>
          </cell>
          <cell r="I29" t="str">
            <v>RECURSOS</v>
          </cell>
          <cell r="J29" t="str">
            <v>RECURSOS I ALCALDIA</v>
          </cell>
        </row>
        <row r="30">
          <cell r="A30" t="str">
            <v>SER0030</v>
          </cell>
          <cell r="B30" t="str">
            <v>Serveis a escoles</v>
          </cell>
          <cell r="C30" t="str">
            <v>GARCIA RAMON, MARTA</v>
          </cell>
          <cell r="D30" t="str">
            <v>BOIX RODRIGUEZ, JORDI</v>
          </cell>
          <cell r="E30" t="str">
            <v>BOIX RODRIGUEZ, JORDI</v>
          </cell>
          <cell r="F30" t="str">
            <v>Gerència de Cultura, Coneixement, Creativitat i Innovació</v>
          </cell>
          <cell r="G30" t="str">
            <v>Gerència de Drets Socials</v>
          </cell>
          <cell r="H30" t="str">
            <v>Secretaria, Administració General i Gestió Documental</v>
          </cell>
          <cell r="I30" t="str">
            <v>DRETS SOCIALS. IMEB</v>
          </cell>
          <cell r="J30" t="str">
            <v>DRETS SOCIALS. IMEB</v>
          </cell>
        </row>
        <row r="31">
          <cell r="A31" t="str">
            <v>SER0031</v>
          </cell>
          <cell r="B31" t="str">
            <v>Gestió òrgans de govern municipals</v>
          </cell>
          <cell r="C31" t="str">
            <v>GONZALEZ GARCIA, SUSANA</v>
          </cell>
          <cell r="D31" t="str">
            <v>SANTAMARIA PEREZ, GLORIA</v>
          </cell>
          <cell r="E31" t="str">
            <v>SANTAMARIA PEREZ, GLORIA</v>
          </cell>
          <cell r="F31" t="str">
            <v>Gerència de Recursos</v>
          </cell>
          <cell r="G31" t="str">
            <v>Gerència de Recursos</v>
          </cell>
          <cell r="H31" t="str">
            <v>Secretaria, Administració General i Gestió Documental</v>
          </cell>
          <cell r="I31" t="str">
            <v>RECURSOS</v>
          </cell>
          <cell r="J31" t="str">
            <v>RECURSOS I ALCALDIA</v>
          </cell>
        </row>
        <row r="32">
          <cell r="A32" t="str">
            <v>SER0032</v>
          </cell>
          <cell r="B32" t="str">
            <v>SERVEIS JURIDICS</v>
          </cell>
          <cell r="C32" t="str">
            <v>DOMINGUEZ MANCERA, MIGUEL</v>
          </cell>
          <cell r="D32" t="str">
            <v>SANTAMARIA PEREZ, GLORIA</v>
          </cell>
          <cell r="E32" t="str">
            <v>SANTAMARIA PEREZ, GLORIA</v>
          </cell>
          <cell r="F32" t="str">
            <v>Gerència de Recursos</v>
          </cell>
          <cell r="G32" t="str">
            <v>Gerència de Recursos</v>
          </cell>
          <cell r="H32" t="str">
            <v>Secretaria, Administració General i Gestió Documental</v>
          </cell>
          <cell r="I32" t="str">
            <v>REGISTRE, ARXIU I GESTIÓ DOCUMENTAL</v>
          </cell>
          <cell r="J32" t="str">
            <v>RECURSOS I ALCALDIA</v>
          </cell>
        </row>
        <row r="33">
          <cell r="A33" t="str">
            <v>SER0033</v>
          </cell>
          <cell r="B33" t="str">
            <v>Registre general d'E/S</v>
          </cell>
          <cell r="C33" t="str">
            <v>CAPELLA MINGUELL, ROSA M.</v>
          </cell>
          <cell r="D33" t="str">
            <v>CAPELLA MINGUELL, ROSA M.</v>
          </cell>
          <cell r="E33" t="str">
            <v>CAPELLA MINGUELL, ROSA M.</v>
          </cell>
          <cell r="F33" t="str">
            <v>Gerència de Recursos</v>
          </cell>
          <cell r="G33" t="str">
            <v>Gerència de Recursos</v>
          </cell>
          <cell r="H33" t="str">
            <v>Secretaria, Administració General i Gestió Documental</v>
          </cell>
          <cell r="I33" t="str">
            <v>REGISTRE, ARXIU I GESTIÓ DOCUMENTAL</v>
          </cell>
          <cell r="J33" t="str">
            <v>REGISTRE, ARXIU I GESTIÓ DOCUMENTAL</v>
          </cell>
        </row>
        <row r="34">
          <cell r="A34" t="str">
            <v>SER0034</v>
          </cell>
          <cell r="B34" t="str">
            <v>Gestió Econòmic Financera Ajuntament i OOAA</v>
          </cell>
          <cell r="C34" t="str">
            <v>LLOPART MARCE, NURIA</v>
          </cell>
          <cell r="D34" t="str">
            <v>CASTRO MORAL, LLUIS</v>
          </cell>
          <cell r="E34" t="str">
            <v>TORTOLA FERNANDEZ, JOSE A.</v>
          </cell>
          <cell r="F34" t="str">
            <v>Gerència d'Economia, Empresa i Ocupació</v>
          </cell>
          <cell r="G34" t="str">
            <v>Gerència de Presidència i Economia</v>
          </cell>
          <cell r="H34" t="str">
            <v>Gestió Econòmico-Financera</v>
          </cell>
          <cell r="I34" t="str">
            <v>PRESIDÈNCIA I ECONOMIA</v>
          </cell>
          <cell r="J34" t="str">
            <v>PRESIDÈNCIA I ECONOMIA</v>
          </cell>
        </row>
        <row r="35">
          <cell r="A35" t="str">
            <v>SER0035</v>
          </cell>
          <cell r="B35" t="str">
            <v>Gestió Econòmic Financera Entitats i Empreses</v>
          </cell>
          <cell r="C35" t="str">
            <v>LILLO ESPINOSA, ENRIQUE</v>
          </cell>
          <cell r="D35" t="str">
            <v>CASTRO MORAL, LLUIS</v>
          </cell>
          <cell r="E35" t="str">
            <v>TORTOLA FERNANDEZ, JOSE A.</v>
          </cell>
          <cell r="F35" t="str">
            <v>Gerència d'Economia, Empresa i Ocupació</v>
          </cell>
          <cell r="G35" t="str">
            <v>Gerència de Presidència i Economia</v>
          </cell>
          <cell r="H35" t="str">
            <v>Gestió Econòmico-Financera</v>
          </cell>
          <cell r="I35" t="str">
            <v>PRESIDÈNCIA I ECONOMIA</v>
          </cell>
          <cell r="J35" t="str">
            <v>PRESIDÈNCIA I ECONOMIA</v>
          </cell>
        </row>
        <row r="36">
          <cell r="A36" t="str">
            <v>SER0036</v>
          </cell>
          <cell r="B36" t="str">
            <v>Gestió Econòmic Financera Ens i Consorcis</v>
          </cell>
          <cell r="C36" t="str">
            <v>LLOPART MARCE, NURIA</v>
          </cell>
          <cell r="D36" t="str">
            <v>CASTRO MORAL, LLUIS</v>
          </cell>
          <cell r="E36" t="str">
            <v>TORTOLA FERNANDEZ, JOSE A.</v>
          </cell>
          <cell r="F36" t="str">
            <v>Gerència d'Economia, Empresa i Ocupació</v>
          </cell>
          <cell r="G36" t="str">
            <v>Gerència de Presidència i Economia</v>
          </cell>
          <cell r="H36" t="str">
            <v>Gestió Econòmico-Financera</v>
          </cell>
          <cell r="I36" t="str">
            <v>PRESIDÈNCIA I ECONOMIA</v>
          </cell>
          <cell r="J36" t="str">
            <v>PRESIDÈNCIA I ECONOMIA</v>
          </cell>
        </row>
        <row r="37">
          <cell r="A37" t="str">
            <v>SER0037</v>
          </cell>
          <cell r="B37" t="str">
            <v>Elaboració Pressupostos Grup Municipal</v>
          </cell>
          <cell r="C37" t="str">
            <v>CASADEMUNT TORRAS, JAVIER</v>
          </cell>
          <cell r="D37" t="str">
            <v>CASTRO MORAL, LLUIS</v>
          </cell>
          <cell r="E37" t="str">
            <v>TORTOLA FERNANDEZ, JOSE A.</v>
          </cell>
          <cell r="F37" t="str">
            <v>Gerència d'Economia, Empresa i Ocupació</v>
          </cell>
          <cell r="G37" t="str">
            <v>Gerència de Presidència i Economia</v>
          </cell>
          <cell r="H37" t="str">
            <v>Gestió Econòmico-Financera</v>
          </cell>
          <cell r="I37" t="str">
            <v>PRESIDÈNCIA I ECONOMIA</v>
          </cell>
          <cell r="J37" t="str">
            <v>PRESIDÈNCIA I ECONOMIA</v>
          </cell>
        </row>
        <row r="38">
          <cell r="A38" t="str">
            <v>SER0038</v>
          </cell>
          <cell r="B38" t="str">
            <v>Compres Ajuntament</v>
          </cell>
          <cell r="C38" t="str">
            <v>CASADEMUNT TORRAS, JAVIER</v>
          </cell>
          <cell r="D38" t="str">
            <v>SANTAMARIA PEREZ, GLORIA</v>
          </cell>
          <cell r="E38" t="str">
            <v>SANTAMARIA PEREZ, GLORIA</v>
          </cell>
          <cell r="F38" t="str">
            <v>Gerència de Recursos</v>
          </cell>
          <cell r="G38" t="str">
            <v>Gerència de Recursos</v>
          </cell>
          <cell r="H38" t="str">
            <v>Gestió Econòmico-Financera</v>
          </cell>
          <cell r="I38" t="str">
            <v>RECURSOS</v>
          </cell>
          <cell r="J38" t="str">
            <v>RECURSOS I ALCALDIA</v>
          </cell>
        </row>
        <row r="39">
          <cell r="A39" t="str">
            <v>SER0039</v>
          </cell>
          <cell r="B39" t="str">
            <v>Contractació</v>
          </cell>
          <cell r="C39" t="str">
            <v>RUBIO PARRA, ISABEL</v>
          </cell>
          <cell r="D39" t="str">
            <v>CASTRO MORAL, LLUIS</v>
          </cell>
          <cell r="E39" t="str">
            <v>TORTOLA FERNANDEZ, JOSE A.</v>
          </cell>
          <cell r="F39" t="str">
            <v>Gerència de Recursos</v>
          </cell>
          <cell r="G39" t="str">
            <v>Gerència de Presidència i Economia</v>
          </cell>
          <cell r="H39" t="str">
            <v>Gestió Econòmico-Financera</v>
          </cell>
          <cell r="I39" t="str">
            <v>PRESIDÈNCIA I ECONOMIA</v>
          </cell>
          <cell r="J39" t="str">
            <v>PRESIDÈNCIA I ECONOMIA</v>
          </cell>
        </row>
        <row r="40">
          <cell r="A40" t="str">
            <v>SER0039-1</v>
          </cell>
          <cell r="B40" t="str">
            <v>Contractació Pacs i Jardins</v>
          </cell>
          <cell r="C40" t="str">
            <v>LILLO ESPINOSA, ENRIQUE</v>
          </cell>
          <cell r="D40" t="str">
            <v>CASTRO MORAL, LLUIS</v>
          </cell>
          <cell r="E40" t="str">
            <v>CASTRO MORAL, LLUIS</v>
          </cell>
          <cell r="F40" t="str">
            <v>Gerència d'Hàbitat Urbà</v>
          </cell>
          <cell r="G40" t="str">
            <v>Gerència Ecologia Urbana</v>
          </cell>
          <cell r="H40" t="str">
            <v>Gestió Econòmico-Financera</v>
          </cell>
          <cell r="I40" t="str">
            <v>PRESIDÈNCIA I ECONOMIA</v>
          </cell>
          <cell r="J40" t="str">
            <v>PRESIDÈNCIA I ECONOMIA</v>
          </cell>
        </row>
        <row r="41">
          <cell r="A41" t="str">
            <v>SER0040</v>
          </cell>
          <cell r="B41" t="str">
            <v>Facturació Ajuntament (Ingresos no IMH)</v>
          </cell>
          <cell r="C41" t="str">
            <v>LILLO ESPINOSA, ENRIQUE</v>
          </cell>
          <cell r="D41" t="str">
            <v>CASTRO MORAL, LLUIS</v>
          </cell>
          <cell r="E41" t="str">
            <v>TORTOLA FERNANDEZ, JOSE A.</v>
          </cell>
          <cell r="F41" t="str">
            <v>Gerència d'Economia, Empresa i Ocupació</v>
          </cell>
          <cell r="G41" t="str">
            <v>Gerència de Presidència i Economia</v>
          </cell>
          <cell r="H41" t="str">
            <v>Gestió Econòmico-Financera</v>
          </cell>
          <cell r="I41" t="str">
            <v>PRESIDÈNCIA I ECONOMIA</v>
          </cell>
          <cell r="J41" t="str">
            <v>PRESIDÈNCIA I ECONOMIA</v>
          </cell>
        </row>
        <row r="42">
          <cell r="A42" t="str">
            <v>SER0041</v>
          </cell>
          <cell r="B42" t="str">
            <v>Gestió Inversions</v>
          </cell>
          <cell r="C42">
            <v>0</v>
          </cell>
          <cell r="D42" t="str">
            <v>CASTRO MORAL, LLUIS</v>
          </cell>
          <cell r="E42" t="str">
            <v>TORTOLA FERNANDEZ, JOSE A.</v>
          </cell>
          <cell r="F42" t="str">
            <v>Gerència d'Economia, Empresa i Ocupació</v>
          </cell>
          <cell r="G42" t="str">
            <v>Gerència de Presidència i Economia</v>
          </cell>
          <cell r="H42" t="str">
            <v>Gestió Econòmico-Financera</v>
          </cell>
          <cell r="I42" t="str">
            <v>PRESIDÈNCIA I ECONOMIA</v>
          </cell>
          <cell r="J42" t="str">
            <v>PRESIDÈNCIA I ECONOMIA</v>
          </cell>
        </row>
        <row r="43">
          <cell r="A43" t="str">
            <v>SER0042</v>
          </cell>
          <cell r="B43" t="str">
            <v>Gestió Expropiacions</v>
          </cell>
          <cell r="C43" t="str">
            <v>LILLO ESPINOSA, ENRIQUE</v>
          </cell>
          <cell r="D43" t="str">
            <v>CASTRO MORAL, LLUIS</v>
          </cell>
          <cell r="E43" t="str">
            <v>TORTOLA FERNANDEZ, JOSE A.</v>
          </cell>
          <cell r="F43" t="str">
            <v>Gerència d'Economia, Empresa i Ocupació</v>
          </cell>
          <cell r="G43" t="str">
            <v>Gerència de Presidència i Economia</v>
          </cell>
          <cell r="H43" t="str">
            <v>Gestió Econòmico-Financera</v>
          </cell>
          <cell r="I43" t="str">
            <v>PRESIDÈNCIA I ECONOMIA</v>
          </cell>
          <cell r="J43" t="str">
            <v>PRESIDÈNCIA I ECONOMIA</v>
          </cell>
        </row>
        <row r="44">
          <cell r="A44" t="str">
            <v>SER0043</v>
          </cell>
          <cell r="B44" t="str">
            <v>Tresoreria Ordenació Pagaments</v>
          </cell>
          <cell r="C44" t="str">
            <v>LLOPART MARCE, NURIA</v>
          </cell>
          <cell r="D44" t="str">
            <v>CASTRO MORAL, LLUIS</v>
          </cell>
          <cell r="E44" t="str">
            <v>TORTOLA FERNANDEZ, JOSE A.</v>
          </cell>
          <cell r="F44" t="str">
            <v>Gerència de Recursos</v>
          </cell>
          <cell r="G44" t="str">
            <v>Gerència de Presidència i Economia</v>
          </cell>
          <cell r="H44" t="str">
            <v>Gestió Econòmico-Financera</v>
          </cell>
          <cell r="I44" t="str">
            <v>PRESIDÈNCIA I ECONOMIA</v>
          </cell>
          <cell r="J44" t="str">
            <v>PRESIDÈNCIA I ECONOMIA</v>
          </cell>
        </row>
        <row r="45">
          <cell r="A45" t="str">
            <v>SER0044</v>
          </cell>
          <cell r="B45" t="str">
            <v>Subvencions i Convenis</v>
          </cell>
          <cell r="C45" t="str">
            <v>LILLO ESPINOSA, ENRIQUE</v>
          </cell>
          <cell r="D45" t="str">
            <v>SANTAMARIA PEREZ, GLORIA</v>
          </cell>
          <cell r="E45" t="str">
            <v>SANTAMARIA PEREZ, GLORIA</v>
          </cell>
          <cell r="F45" t="str">
            <v>Gerència de Recursos</v>
          </cell>
          <cell r="G45" t="str">
            <v>Gerència de Recursos</v>
          </cell>
          <cell r="H45" t="str">
            <v>Gestió Econòmico-Financera</v>
          </cell>
          <cell r="I45" t="str">
            <v>RECURSOS</v>
          </cell>
          <cell r="J45" t="str">
            <v>RECURSOS I ALCALDIA</v>
          </cell>
        </row>
        <row r="46">
          <cell r="A46" t="str">
            <v>SER0045</v>
          </cell>
          <cell r="B46" t="str">
            <v>Gestió del patrimoni</v>
          </cell>
          <cell r="C46" t="str">
            <v>CASADEMUNT TORRAS, JAVIER</v>
          </cell>
          <cell r="D46" t="str">
            <v>CASTRO MORAL, LLUIS</v>
          </cell>
          <cell r="E46" t="str">
            <v>TORTOLA FERNANDEZ, JOSE A.</v>
          </cell>
          <cell r="F46" t="str">
            <v>Gerència de Recursos</v>
          </cell>
          <cell r="G46" t="str">
            <v>Gerència de Presidència i Economia</v>
          </cell>
          <cell r="H46" t="str">
            <v>Gestió Econòmico-Financera</v>
          </cell>
          <cell r="I46" t="str">
            <v>PRESIDÈNCIA I ECONOMIA</v>
          </cell>
          <cell r="J46" t="str">
            <v>PRESIDÈNCIA I ECONOMIA</v>
          </cell>
        </row>
        <row r="47">
          <cell r="A47" t="str">
            <v>SER0046</v>
          </cell>
          <cell r="B47" t="str">
            <v>Subministraments</v>
          </cell>
          <cell r="C47" t="str">
            <v>CASTRO MORAL, LLUIS</v>
          </cell>
          <cell r="D47" t="str">
            <v>SANTAMARIA PEREZ, GLORIA</v>
          </cell>
          <cell r="E47" t="str">
            <v>SANTAMARIA PEREZ, GLORIA</v>
          </cell>
          <cell r="F47" t="str">
            <v>Gerència de Recursos</v>
          </cell>
          <cell r="G47" t="str">
            <v>Gerència de Recursos</v>
          </cell>
          <cell r="H47" t="str">
            <v>Gestió Econòmico-Financera</v>
          </cell>
          <cell r="I47" t="str">
            <v>RECURSOS</v>
          </cell>
          <cell r="J47" t="str">
            <v>RECURSOS I ALCALDIA</v>
          </cell>
        </row>
        <row r="48">
          <cell r="A48" t="str">
            <v>SER0047</v>
          </cell>
          <cell r="B48" t="str">
            <v>Manteniment i Neteja</v>
          </cell>
          <cell r="C48" t="str">
            <v>CASTRO MORAL, LLUIS</v>
          </cell>
          <cell r="D48" t="str">
            <v>SANTAMARIA PEREZ, GLORIA</v>
          </cell>
          <cell r="E48" t="str">
            <v>SANTAMARIA PEREZ, GLORIA</v>
          </cell>
          <cell r="F48" t="str">
            <v>Gerència de Recursos</v>
          </cell>
          <cell r="G48" t="str">
            <v>Gerència de Recursos</v>
          </cell>
          <cell r="H48" t="str">
            <v>Gestió Econòmico-Financera</v>
          </cell>
          <cell r="I48" t="str">
            <v>RECURSOS</v>
          </cell>
          <cell r="J48" t="str">
            <v>RECURSOS I ALCALDIA</v>
          </cell>
        </row>
        <row r="49">
          <cell r="A49" t="str">
            <v>SER0048</v>
          </cell>
          <cell r="B49" t="str">
            <v>Concesions</v>
          </cell>
          <cell r="C49" t="str">
            <v>RUBIO PARRA, ISABEL</v>
          </cell>
          <cell r="D49" t="str">
            <v>CASTRO MORAL, LLUIS</v>
          </cell>
          <cell r="E49" t="str">
            <v>TORTOLA FERNANDEZ, JOSE A.</v>
          </cell>
          <cell r="F49" t="str">
            <v>Gerència de Recursos</v>
          </cell>
          <cell r="G49" t="str">
            <v>Gerència de Presidència i Economia</v>
          </cell>
          <cell r="H49" t="str">
            <v>Gestió Econòmico-Financera</v>
          </cell>
          <cell r="I49" t="str">
            <v>PRESIDÈNCIA I ECONOMIA</v>
          </cell>
          <cell r="J49" t="str">
            <v>PRESIDÈNCIA I ECONOMIA</v>
          </cell>
        </row>
        <row r="50">
          <cell r="A50" t="str">
            <v>SER0049</v>
          </cell>
          <cell r="B50" t="str">
            <v>Nòmina SAP</v>
          </cell>
          <cell r="C50" t="str">
            <v>VARELA PINART, GEMMA</v>
          </cell>
          <cell r="D50" t="str">
            <v>PUY CASTELLS, JOSEP</v>
          </cell>
          <cell r="E50" t="str">
            <v>PUY CASTELLS, JOSEP</v>
          </cell>
          <cell r="F50" t="str">
            <v>Gerència de Recursos Humans i Organització</v>
          </cell>
          <cell r="G50" t="str">
            <v>Gerència de Recursos Humans i Organització</v>
          </cell>
          <cell r="H50" t="str">
            <v>Recursos Humans</v>
          </cell>
          <cell r="I50" t="str">
            <v>RRHH I ORGANITZACIÓ</v>
          </cell>
          <cell r="J50" t="str">
            <v>RRHH I ORGANITZACIÓ</v>
          </cell>
        </row>
        <row r="51">
          <cell r="A51" t="str">
            <v>SER0050</v>
          </cell>
          <cell r="B51" t="str">
            <v>Tramits Multiempresa (Notes)</v>
          </cell>
          <cell r="C51" t="str">
            <v>VARELA PINART, GEMMA</v>
          </cell>
          <cell r="D51" t="str">
            <v>PUY CASTELLS, JOSEP</v>
          </cell>
          <cell r="E51" t="str">
            <v>PUY CASTELLS, JOSEP</v>
          </cell>
          <cell r="F51" t="str">
            <v>Gerència de Recursos Humans i Organització</v>
          </cell>
          <cell r="G51" t="str">
            <v>Gerència de Recursos Humans i Organització</v>
          </cell>
          <cell r="H51" t="str">
            <v>Recursos Humans</v>
          </cell>
          <cell r="I51" t="str">
            <v>RRHH I ORGANITZACIÓ</v>
          </cell>
          <cell r="J51" t="str">
            <v>RRHH I ORGANITZACIÓ</v>
          </cell>
        </row>
        <row r="52">
          <cell r="A52" t="str">
            <v>SER0051</v>
          </cell>
          <cell r="B52" t="str">
            <v>Control de Presencia</v>
          </cell>
          <cell r="C52" t="str">
            <v>PUIG PONS, XAVIER</v>
          </cell>
          <cell r="D52" t="str">
            <v>PUY CASTELLS, JOSEP</v>
          </cell>
          <cell r="E52" t="str">
            <v>PUY CASTELLS, JOSEP</v>
          </cell>
          <cell r="F52" t="str">
            <v>Gerència de Recursos Humans i Organització</v>
          </cell>
          <cell r="G52" t="str">
            <v>Gerència de Recursos Humans i Organització</v>
          </cell>
          <cell r="H52" t="str">
            <v>Recursos Humans</v>
          </cell>
          <cell r="I52" t="str">
            <v>RRHH I ORGANITZACIÓ</v>
          </cell>
          <cell r="J52" t="str">
            <v>RRHH I ORGANITZACIÓ</v>
          </cell>
        </row>
        <row r="53">
          <cell r="A53" t="str">
            <v>SER0052</v>
          </cell>
          <cell r="B53" t="str">
            <v>Portal Empleat</v>
          </cell>
          <cell r="C53" t="str">
            <v>CAMA AZOZ, XAVIER</v>
          </cell>
          <cell r="D53" t="str">
            <v>PUY CASTELLS, JOSEP</v>
          </cell>
          <cell r="E53" t="str">
            <v>PUY CASTELLS, JOSEP</v>
          </cell>
          <cell r="F53" t="str">
            <v>Gerència de Recursos Humans i Organització</v>
          </cell>
          <cell r="G53" t="str">
            <v>Gerència de Recursos Humans i Organització</v>
          </cell>
          <cell r="H53" t="str">
            <v>Recursos Humans</v>
          </cell>
          <cell r="I53" t="str">
            <v>RRHH I ORGANITZACIÓ</v>
          </cell>
          <cell r="J53" t="str">
            <v>RRHH I ORGANITZACIÓ</v>
          </cell>
        </row>
        <row r="54">
          <cell r="A54" t="str">
            <v>SER0053</v>
          </cell>
          <cell r="B54" t="str">
            <v>Selecció de personal</v>
          </cell>
          <cell r="C54" t="str">
            <v>ILLAN ROURA, INES</v>
          </cell>
          <cell r="D54" t="str">
            <v>PUY CASTELLS, JOSEP</v>
          </cell>
          <cell r="E54" t="str">
            <v>PUY CASTELLS, JOSEP</v>
          </cell>
          <cell r="F54" t="str">
            <v>Gerència de Recursos Humans i Organització</v>
          </cell>
          <cell r="G54" t="str">
            <v>Gerència de Recursos Humans i Organització</v>
          </cell>
          <cell r="H54" t="str">
            <v>Recursos Humans</v>
          </cell>
          <cell r="I54" t="str">
            <v>RRHH I ORGANITZACIÓ</v>
          </cell>
          <cell r="J54" t="str">
            <v>RRHH I ORGANITZACIÓ</v>
          </cell>
        </row>
        <row r="55">
          <cell r="A55" t="str">
            <v>SER0054</v>
          </cell>
          <cell r="B55" t="str">
            <v>Organització i Administració de Personal</v>
          </cell>
          <cell r="C55" t="str">
            <v>PUY CASTELLS, JOSEP</v>
          </cell>
          <cell r="D55" t="str">
            <v>PUY CASTELLS, JOSEP</v>
          </cell>
          <cell r="E55" t="str">
            <v>PUY CASTELLS, JOSEP</v>
          </cell>
          <cell r="F55" t="str">
            <v>Gerència de Recursos Humans i Organització</v>
          </cell>
          <cell r="G55" t="str">
            <v>Gerència de Recursos Humans i Organització</v>
          </cell>
          <cell r="H55" t="str">
            <v>Recursos Humans</v>
          </cell>
          <cell r="I55" t="str">
            <v>RRHH I ORGANITZACIÓ</v>
          </cell>
          <cell r="J55" t="str">
            <v>RRHH I ORGANITZACIÓ</v>
          </cell>
        </row>
        <row r="56">
          <cell r="A56" t="str">
            <v>SER0055</v>
          </cell>
          <cell r="B56" t="str">
            <v>Desenvolupament de personal</v>
          </cell>
          <cell r="C56" t="str">
            <v>CAMA AZOZ, XAVIER</v>
          </cell>
          <cell r="D56" t="str">
            <v>PUY CASTELLS, JOSEP</v>
          </cell>
          <cell r="E56" t="str">
            <v>PUY CASTELLS, JOSEP</v>
          </cell>
          <cell r="F56" t="str">
            <v>Gerència de Recursos Humans i Organització</v>
          </cell>
          <cell r="G56" t="str">
            <v>Gerència de Recursos Humans i Organització</v>
          </cell>
          <cell r="H56" t="str">
            <v>Recursos Humans</v>
          </cell>
          <cell r="I56" t="str">
            <v>RRHH I ORGANITZACIÓ</v>
          </cell>
          <cell r="J56" t="str">
            <v>RRHH I ORGANITZACIÓ</v>
          </cell>
        </row>
        <row r="57">
          <cell r="A57" t="str">
            <v>SER0056</v>
          </cell>
          <cell r="B57" t="str">
            <v>Notaris</v>
          </cell>
          <cell r="C57" t="str">
            <v>FARRE ALBENDEA, JOAN M.</v>
          </cell>
          <cell r="D57" t="str">
            <v>SERRA FERRANDO, MARTA</v>
          </cell>
          <cell r="E57" t="str">
            <v>SERRA FERRANDO, MARTA</v>
          </cell>
          <cell r="F57" t="str">
            <v>Institut Municipal d'Hisenda de Barcelona</v>
          </cell>
          <cell r="G57" t="str">
            <v>Institut Municipal d'Hisenda de Barcelona</v>
          </cell>
          <cell r="H57" t="str">
            <v>Gestió Tributs i Recaptació (Hisenda)</v>
          </cell>
          <cell r="I57" t="str">
            <v>IMH</v>
          </cell>
          <cell r="J57" t="str">
            <v>IMH</v>
          </cell>
        </row>
        <row r="58">
          <cell r="A58" t="str">
            <v>SER0057</v>
          </cell>
          <cell r="B58" t="str">
            <v>Tributs vehicles</v>
          </cell>
          <cell r="C58" t="str">
            <v>TENES MASCORDA, JOAN</v>
          </cell>
          <cell r="D58" t="str">
            <v>SERRA FERRANDO, MARTA</v>
          </cell>
          <cell r="E58" t="str">
            <v>SERRA FERRANDO, MARTA</v>
          </cell>
          <cell r="F58" t="str">
            <v>Institut Municipal d'Hisenda de Barcelona</v>
          </cell>
          <cell r="G58" t="str">
            <v>Institut Municipal d'Hisenda de Barcelona</v>
          </cell>
          <cell r="H58" t="str">
            <v>Gestió Tributs i Recaptació (Hisenda)</v>
          </cell>
          <cell r="I58" t="str">
            <v>IMH</v>
          </cell>
          <cell r="J58" t="str">
            <v>IMH</v>
          </cell>
        </row>
        <row r="59">
          <cell r="A59" t="str">
            <v>SER0058</v>
          </cell>
          <cell r="B59" t="str">
            <v>Tributs IBI i Cadastre</v>
          </cell>
          <cell r="C59" t="str">
            <v>MIER DE TERAN PAYRO, CARMEN</v>
          </cell>
          <cell r="D59" t="str">
            <v>SERRA FERRANDO, MARTA</v>
          </cell>
          <cell r="E59" t="str">
            <v>SERRA FERRANDO, MARTA</v>
          </cell>
          <cell r="F59" t="str">
            <v>Institut Municipal d'Hisenda de Barcelona</v>
          </cell>
          <cell r="G59" t="str">
            <v>Institut Municipal d'Hisenda de Barcelona</v>
          </cell>
          <cell r="H59" t="str">
            <v>Gestió Tributs i Recaptació (Hisenda)</v>
          </cell>
          <cell r="I59" t="str">
            <v>IMH</v>
          </cell>
          <cell r="J59" t="str">
            <v>IMH</v>
          </cell>
        </row>
        <row r="60">
          <cell r="A60" t="str">
            <v>SER0059</v>
          </cell>
          <cell r="B60" t="str">
            <v>Tributs Plusvàlues</v>
          </cell>
          <cell r="C60" t="str">
            <v>MIER DE TERAN PAYRO, CARMEN</v>
          </cell>
          <cell r="D60" t="str">
            <v>SERRA FERRANDO, MARTA</v>
          </cell>
          <cell r="E60" t="str">
            <v>SERRA FERRANDO, MARTA</v>
          </cell>
          <cell r="F60" t="str">
            <v>Institut Municipal d'Hisenda de Barcelona</v>
          </cell>
          <cell r="G60" t="str">
            <v>Institut Municipal d'Hisenda de Barcelona</v>
          </cell>
          <cell r="H60" t="str">
            <v>Gestió Tributs i Recaptació (Hisenda)</v>
          </cell>
          <cell r="I60" t="str">
            <v>IMH</v>
          </cell>
          <cell r="J60" t="str">
            <v>IMH</v>
          </cell>
        </row>
        <row r="61">
          <cell r="A61" t="str">
            <v>SER0060</v>
          </cell>
          <cell r="B61" t="str">
            <v>Tributs IAE</v>
          </cell>
          <cell r="C61" t="str">
            <v>NIVELA ALOS, CONXITA</v>
          </cell>
          <cell r="D61" t="str">
            <v>SERRA FERRANDO, MARTA</v>
          </cell>
          <cell r="E61" t="str">
            <v>SERRA FERRANDO, MARTA</v>
          </cell>
          <cell r="F61" t="str">
            <v>Institut Municipal d'Hisenda de Barcelona</v>
          </cell>
          <cell r="G61" t="str">
            <v>Institut Municipal d'Hisenda de Barcelona</v>
          </cell>
          <cell r="H61" t="str">
            <v>Gestió Tributs i Recaptació (Hisenda)</v>
          </cell>
          <cell r="I61" t="str">
            <v>IMH</v>
          </cell>
          <cell r="J61" t="str">
            <v>IMH</v>
          </cell>
        </row>
        <row r="62">
          <cell r="A62" t="str">
            <v>SER0061</v>
          </cell>
          <cell r="B62" t="str">
            <v>Tributs Residus</v>
          </cell>
          <cell r="C62" t="str">
            <v>NIVELA ALOS, CONXITA</v>
          </cell>
          <cell r="D62" t="str">
            <v>SERRA FERRANDO, MARTA</v>
          </cell>
          <cell r="E62" t="str">
            <v>SERRA FERRANDO, MARTA</v>
          </cell>
          <cell r="F62" t="str">
            <v>Institut Municipal d'Hisenda de Barcelona</v>
          </cell>
          <cell r="G62" t="str">
            <v>Institut Municipal d'Hisenda de Barcelona</v>
          </cell>
          <cell r="H62" t="str">
            <v>Gestió Tributs i Recaptació (Hisenda)</v>
          </cell>
          <cell r="I62" t="str">
            <v>IMH</v>
          </cell>
          <cell r="J62" t="str">
            <v>IMH</v>
          </cell>
        </row>
        <row r="63">
          <cell r="A63" t="str">
            <v>SER0062</v>
          </cell>
          <cell r="B63" t="str">
            <v>Tributs Guals i vetlladors (Padró)</v>
          </cell>
          <cell r="C63" t="str">
            <v>SOLDEVILA GUELL, JOSEP</v>
          </cell>
          <cell r="D63" t="str">
            <v>SERRA FERRANDO, MARTA</v>
          </cell>
          <cell r="E63" t="str">
            <v>SERRA FERRANDO, MARTA</v>
          </cell>
          <cell r="F63" t="str">
            <v>Institut Municipal d'Hisenda de Barcelona</v>
          </cell>
          <cell r="G63" t="str">
            <v>Institut Municipal d'Hisenda de Barcelona</v>
          </cell>
          <cell r="H63" t="str">
            <v>Gestió Tributs i Recaptació (Hisenda)</v>
          </cell>
          <cell r="I63" t="str">
            <v>IMH</v>
          </cell>
          <cell r="J63" t="str">
            <v>IMH</v>
          </cell>
        </row>
        <row r="64">
          <cell r="A64" t="str">
            <v>SER0063</v>
          </cell>
          <cell r="B64" t="str">
            <v>Contribuent</v>
          </cell>
          <cell r="C64" t="str">
            <v>ANTON SANTOS, JOSEP LLUI</v>
          </cell>
          <cell r="D64" t="str">
            <v>SERRA FERRANDO, MARTA</v>
          </cell>
          <cell r="E64" t="str">
            <v>SERRA FERRANDO, MARTA</v>
          </cell>
          <cell r="F64" t="str">
            <v>Institut Municipal d'Hisenda de Barcelona</v>
          </cell>
          <cell r="G64" t="str">
            <v>Institut Municipal d'Hisenda de Barcelona</v>
          </cell>
          <cell r="H64" t="str">
            <v>Gestió Tributs i Recaptació (Hisenda)</v>
          </cell>
          <cell r="I64" t="str">
            <v>IMH</v>
          </cell>
          <cell r="J64" t="str">
            <v>IMH</v>
          </cell>
        </row>
        <row r="65">
          <cell r="A65" t="str">
            <v>SER0064</v>
          </cell>
          <cell r="B65" t="str">
            <v>Recaptació</v>
          </cell>
          <cell r="C65" t="str">
            <v>MARCE PUJOL, ALEXANDRE</v>
          </cell>
          <cell r="D65" t="str">
            <v>SERRA FERRANDO, MARTA</v>
          </cell>
          <cell r="E65" t="str">
            <v>SERRA FERRANDO, MARTA</v>
          </cell>
          <cell r="F65" t="str">
            <v>Institut Municipal d'Hisenda de Barcelona</v>
          </cell>
          <cell r="G65" t="str">
            <v>Institut Municipal d'Hisenda de Barcelona</v>
          </cell>
          <cell r="H65" t="str">
            <v>Gestió Tributs i Recaptació (Hisenda)</v>
          </cell>
          <cell r="I65" t="str">
            <v>IMH</v>
          </cell>
          <cell r="J65" t="str">
            <v>IMH</v>
          </cell>
        </row>
        <row r="66">
          <cell r="A66" t="str">
            <v>SER0065</v>
          </cell>
          <cell r="B66" t="str">
            <v>Passarel·la de pagament</v>
          </cell>
          <cell r="C66" t="str">
            <v>FARRE ALBENDEA, JOAN M.</v>
          </cell>
          <cell r="D66" t="str">
            <v>TRIAS JUNCOSA, JAUME</v>
          </cell>
          <cell r="E66" t="str">
            <v>TRIAS JUNCOSA, JAUME</v>
          </cell>
          <cell r="F66" t="str">
            <v>Institut Municipal d'Hisenda de Barcelona</v>
          </cell>
          <cell r="G66" t="str">
            <v>Institut Municipal d'Hisenda de Barcelona</v>
          </cell>
          <cell r="H66" t="str">
            <v>Atenció al Ciutadà</v>
          </cell>
          <cell r="I66" t="str">
            <v>SERVEIS COMUNS ADMINISTRACIÓ ELECTRÓNICA</v>
          </cell>
          <cell r="J66" t="str">
            <v>TRAMITACIÓ, PORTAL I CARPETES</v>
          </cell>
        </row>
        <row r="67">
          <cell r="A67" t="str">
            <v>SER0066</v>
          </cell>
          <cell r="B67" t="str">
            <v>Inspeccions, Liquidacions, autoliquidacions i facturació</v>
          </cell>
          <cell r="C67" t="str">
            <v>FARRE ALBENDEA, JOAN M.</v>
          </cell>
          <cell r="D67" t="str">
            <v>SERRA FERRANDO, MARTA</v>
          </cell>
          <cell r="E67" t="str">
            <v>SERRA FERRANDO, MARTA</v>
          </cell>
          <cell r="F67" t="str">
            <v>Institut Municipal d'Hisenda de Barcelona</v>
          </cell>
          <cell r="G67" t="str">
            <v>Institut Municipal d'Hisenda de Barcelona</v>
          </cell>
          <cell r="H67" t="str">
            <v>Gestió Tributs i Recaptació (Hisenda)</v>
          </cell>
          <cell r="I67" t="str">
            <v>IMH</v>
          </cell>
          <cell r="J67" t="str">
            <v>IMH</v>
          </cell>
        </row>
        <row r="68">
          <cell r="A68" t="str">
            <v>SER0067</v>
          </cell>
          <cell r="B68" t="str">
            <v>Embargaments</v>
          </cell>
          <cell r="C68" t="str">
            <v>GOMEZ VILLADANGOS, JOSE</v>
          </cell>
          <cell r="D68" t="str">
            <v>SERRA FERRANDO, MARTA</v>
          </cell>
          <cell r="E68" t="str">
            <v>SERRA FERRANDO, MARTA</v>
          </cell>
          <cell r="F68" t="str">
            <v>Institut Municipal d'Hisenda de Barcelona</v>
          </cell>
          <cell r="G68" t="str">
            <v>Institut Municipal d'Hisenda de Barcelona</v>
          </cell>
          <cell r="H68" t="str">
            <v>Gestió Tributs i Recaptació (Hisenda)</v>
          </cell>
          <cell r="I68" t="str">
            <v>IMH</v>
          </cell>
          <cell r="J68" t="str">
            <v>IMH</v>
          </cell>
        </row>
        <row r="69">
          <cell r="A69" t="str">
            <v>SER0068</v>
          </cell>
          <cell r="B69" t="str">
            <v>Gestió Sancions</v>
          </cell>
          <cell r="C69" t="str">
            <v>ALEMANY SERRA, FRANCESC</v>
          </cell>
          <cell r="D69" t="str">
            <v>SERRA FERRANDO, MARTA</v>
          </cell>
          <cell r="E69" t="str">
            <v>SERRA FERRANDO, MARTA</v>
          </cell>
          <cell r="F69" t="str">
            <v>Institut Municipal d'Hisenda de Barcelona</v>
          </cell>
          <cell r="G69" t="str">
            <v>Institut Municipal d'Hisenda de Barcelona</v>
          </cell>
          <cell r="H69" t="str">
            <v>Gestió Tributs i Recaptació (Hisenda)</v>
          </cell>
          <cell r="I69" t="str">
            <v>IMH</v>
          </cell>
          <cell r="J69" t="str">
            <v>IMH</v>
          </cell>
        </row>
        <row r="70">
          <cell r="A70" t="str">
            <v>SER0069</v>
          </cell>
          <cell r="B70" t="str">
            <v>Arxiu d'imatges digitalitzades</v>
          </cell>
          <cell r="C70" t="str">
            <v>RIBAS IBAÑEZ, FRANCESC</v>
          </cell>
          <cell r="D70" t="str">
            <v>SERRA FERRANDO, MARTA</v>
          </cell>
          <cell r="E70" t="str">
            <v>SERRA FERRANDO, MARTA</v>
          </cell>
          <cell r="F70" t="str">
            <v>Institut Municipal d'Hisenda de Barcelona</v>
          </cell>
          <cell r="G70" t="str">
            <v>Institut Municipal d'Hisenda de Barcelona</v>
          </cell>
          <cell r="H70" t="str">
            <v>Gestió Tributs i Recaptació (Hisenda)</v>
          </cell>
          <cell r="I70" t="str">
            <v>IMH</v>
          </cell>
          <cell r="J70" t="str">
            <v>IMH</v>
          </cell>
        </row>
        <row r="71">
          <cell r="A71" t="str">
            <v>SER0070</v>
          </cell>
          <cell r="B71" t="str">
            <v>Notificacions electróniques</v>
          </cell>
          <cell r="C71" t="str">
            <v>ALEMANY SERRA, FRANCESC</v>
          </cell>
          <cell r="D71" t="str">
            <v>TRIAS JUNCOSA, JAUME</v>
          </cell>
          <cell r="E71" t="str">
            <v>TRIAS JUNCOSA, JAUME</v>
          </cell>
          <cell r="F71" t="str">
            <v>Institut Municipal d'Hisenda de Barcelona</v>
          </cell>
          <cell r="G71" t="str">
            <v>Institut Municipal d'Hisenda de Barcelona</v>
          </cell>
          <cell r="H71" t="str">
            <v>Atenció al Ciutadà</v>
          </cell>
          <cell r="I71" t="str">
            <v>SERVEIS COMUNS ADMINISTRACIÓ ELECTRÓNICA</v>
          </cell>
          <cell r="J71" t="str">
            <v>TRAMITACIÓ, PORTAL I CARPETES</v>
          </cell>
        </row>
        <row r="72">
          <cell r="A72" t="str">
            <v>SER0071</v>
          </cell>
          <cell r="B72" t="str">
            <v>Aplicatiu PDA GUB</v>
          </cell>
          <cell r="C72" t="str">
            <v>LARA ARANA, NURIA</v>
          </cell>
          <cell r="D72" t="str">
            <v>TORTOLA FERNANDEZ, JOSE A.</v>
          </cell>
          <cell r="E72" t="str">
            <v>CLOTET CIRUELO, JOSEP</v>
          </cell>
          <cell r="F72" t="str">
            <v>Gerència de Prevenció, Seguretat i Mobilitat</v>
          </cell>
          <cell r="G72" t="str">
            <v>Gerència de Seguretat i Prevenció</v>
          </cell>
          <cell r="H72" t="str">
            <v>Espai Urbà</v>
          </cell>
          <cell r="I72" t="str">
            <v>SEGURETAT I PREVENCIÓ</v>
          </cell>
          <cell r="J72" t="str">
            <v>SEGURETAT I PREVENCIÓ</v>
          </cell>
        </row>
        <row r="73">
          <cell r="A73" t="str">
            <v>SER0072</v>
          </cell>
          <cell r="B73" t="str">
            <v>Oficines d'Habitatge</v>
          </cell>
          <cell r="C73">
            <v>0</v>
          </cell>
          <cell r="D73" t="str">
            <v>TORTOLA FERNANDEZ, JOSE A.</v>
          </cell>
          <cell r="E73" t="str">
            <v>JIMENEZ ORANTES, PACO</v>
          </cell>
          <cell r="F73" t="str">
            <v>Gerència d'Hàbitat Urbà</v>
          </cell>
          <cell r="G73" t="str">
            <v>Gerència de Drets Socials</v>
          </cell>
          <cell r="H73" t="str">
            <v>Espai Urbà</v>
          </cell>
          <cell r="I73" t="str">
            <v>ECOLOGIA URBANA. URBANISME</v>
          </cell>
          <cell r="J73" t="str">
            <v>ECOLOGIA URBANA. URBANISME</v>
          </cell>
        </row>
        <row r="74">
          <cell r="A74" t="str">
            <v>SER0073</v>
          </cell>
          <cell r="B74" t="str">
            <v>Inspeccions</v>
          </cell>
          <cell r="C74" t="str">
            <v>SOLA PUY, ALFRED</v>
          </cell>
          <cell r="D74" t="str">
            <v>TORTOLA FERNANDEZ, JOSE A.</v>
          </cell>
          <cell r="E74" t="str">
            <v>GUILLEN BELLIDO, JOSÉ MIGUEL</v>
          </cell>
          <cell r="F74" t="str">
            <v>Gerència d'Hàbitat Urbà</v>
          </cell>
          <cell r="G74" t="str">
            <v>Gerència Ecologia Urbana</v>
          </cell>
          <cell r="H74" t="str">
            <v>Espai Urbà</v>
          </cell>
          <cell r="I74" t="str">
            <v>ECOLOGIA URBANA. URBANISME</v>
          </cell>
          <cell r="J74" t="str">
            <v>ECOLOGIA URBANA. URBANISME</v>
          </cell>
        </row>
        <row r="75">
          <cell r="A75" t="str">
            <v>SER0074</v>
          </cell>
          <cell r="B75" t="str">
            <v>Expedient Electrònic - OEP - GUB</v>
          </cell>
          <cell r="C75" t="str">
            <v>Arias Lopez, Laura</v>
          </cell>
          <cell r="D75" t="str">
            <v>TORTOLA FERNANDEZ, JOSE A.</v>
          </cell>
          <cell r="E75" t="str">
            <v>CLOTET CIRUELO, JOSEP</v>
          </cell>
          <cell r="F75" t="str">
            <v>Gerència de Prevenció, Seguretat i Mobilitat</v>
          </cell>
          <cell r="G75" t="str">
            <v>Gerència de Seguretat i Prevenció</v>
          </cell>
          <cell r="H75" t="str">
            <v>Espai Urbà</v>
          </cell>
          <cell r="I75" t="str">
            <v>SEGURETAT I PREVENCIÓ</v>
          </cell>
          <cell r="J75" t="str">
            <v>SEGURETAT I PREVENCIÓ</v>
          </cell>
        </row>
        <row r="76">
          <cell r="A76" t="str">
            <v>SER0075</v>
          </cell>
          <cell r="B76" t="str">
            <v>Expedient Electrònic - Obres</v>
          </cell>
          <cell r="C76" t="str">
            <v>SOLA PUY, ALFRED</v>
          </cell>
          <cell r="D76" t="str">
            <v>TORTOLA FERNANDEZ, JOSE A.</v>
          </cell>
          <cell r="E76" t="str">
            <v>GUILLEN BELLIDO, JOSÉ MIGUEL</v>
          </cell>
          <cell r="F76" t="str">
            <v>Gerència d'Hàbitat Urbà</v>
          </cell>
          <cell r="G76" t="str">
            <v>Gerència Ecologia Urbana</v>
          </cell>
          <cell r="H76" t="str">
            <v>Espai Urbà</v>
          </cell>
          <cell r="I76" t="str">
            <v>ECOLOGIA URBANA. URBANISME</v>
          </cell>
          <cell r="J76" t="str">
            <v>ECOLOGIA URBANA. URBANISME</v>
          </cell>
        </row>
        <row r="77">
          <cell r="A77" t="str">
            <v>SER0076</v>
          </cell>
          <cell r="B77" t="str">
            <v>Gestió Accidents de la GUB</v>
          </cell>
          <cell r="C77" t="str">
            <v>VALDIVIELSO POZA, YOLANDA</v>
          </cell>
          <cell r="D77" t="str">
            <v>TORTOLA FERNANDEZ, JOSE A.</v>
          </cell>
          <cell r="E77" t="str">
            <v>CLOTET CIRUELO, JOSEP</v>
          </cell>
          <cell r="F77" t="str">
            <v>Gerència de Prevenció, Seguretat i Mobilitat</v>
          </cell>
          <cell r="G77" t="str">
            <v>Gerència de Seguretat i Prevenció</v>
          </cell>
          <cell r="H77" t="str">
            <v>Espai Urbà</v>
          </cell>
          <cell r="I77" t="str">
            <v>SEGURETAT I PREVENCIÓ</v>
          </cell>
          <cell r="J77" t="str">
            <v>SEGURETAT I PREVENCIÓ</v>
          </cell>
        </row>
        <row r="78">
          <cell r="A78" t="str">
            <v>SER0077</v>
          </cell>
          <cell r="B78" t="str">
            <v>Mapa d'Ocupació de la Via Pública</v>
          </cell>
          <cell r="C78" t="str">
            <v>VALDIVIELSO POZA, YOLANDA</v>
          </cell>
          <cell r="D78" t="str">
            <v>TORTOLA FERNANDEZ, JOSE A.</v>
          </cell>
          <cell r="E78" t="str">
            <v>CLOTET CIRUELO, JOSEP</v>
          </cell>
          <cell r="F78" t="str">
            <v>Gerència de Prevenció, Seguretat i Mobilitat</v>
          </cell>
          <cell r="G78" t="str">
            <v>Gerència Ecologia Urbana</v>
          </cell>
          <cell r="H78" t="str">
            <v>Espai Urbà</v>
          </cell>
          <cell r="I78" t="str">
            <v>ECOLOGIA URBANA. URBANISME</v>
          </cell>
          <cell r="J78" t="str">
            <v>ECOLOGIA URBANA. URBANISME</v>
          </cell>
        </row>
        <row r="79">
          <cell r="A79" t="str">
            <v>SER0078</v>
          </cell>
          <cell r="B79" t="str">
            <v>Aparcament Àrea Verda</v>
          </cell>
          <cell r="C79" t="str">
            <v>VENTURA AIXA, INMACULADA</v>
          </cell>
          <cell r="D79" t="str">
            <v>TORTOLA FERNANDEZ, JOSE A.</v>
          </cell>
          <cell r="E79" t="str">
            <v>CLOTET CIRUELO, JOSEP</v>
          </cell>
          <cell r="F79" t="str">
            <v>Gerència de Prevenció, Seguretat i Mobilitat</v>
          </cell>
          <cell r="G79" t="str">
            <v>Gerència de Seguretat i Prevenció</v>
          </cell>
          <cell r="H79" t="str">
            <v>Espai Urbà</v>
          </cell>
          <cell r="I79" t="str">
            <v>ECOLOGIA URBANA. MOBILITAT I INFRASTRUCTURES</v>
          </cell>
          <cell r="J79" t="str">
            <v>ECOLOGIA URBANA. MOBILITAT I INFRASTRUCTURES</v>
          </cell>
        </row>
        <row r="80">
          <cell r="A80" t="str">
            <v>SER0079</v>
          </cell>
          <cell r="B80" t="str">
            <v>Gestió de personal de la GUB</v>
          </cell>
          <cell r="C80" t="str">
            <v>RAMIS JUAN, MONTSERRAT</v>
          </cell>
          <cell r="D80" t="str">
            <v>TORTOLA FERNANDEZ, JOSE A.</v>
          </cell>
          <cell r="E80" t="str">
            <v>CLOTET CIRUELO, JOSEP</v>
          </cell>
          <cell r="F80" t="str">
            <v>Gerència de Prevenció, Seguretat i Mobilitat</v>
          </cell>
          <cell r="G80" t="str">
            <v>Gerència de Seguretat i Prevenció</v>
          </cell>
          <cell r="H80" t="str">
            <v>Espai Urbà</v>
          </cell>
          <cell r="I80" t="str">
            <v>SEGURETAT I PREVENCIÓ</v>
          </cell>
          <cell r="J80" t="str">
            <v>SEGURETAT I PREVENCIÓ</v>
          </cell>
        </row>
        <row r="81">
          <cell r="A81" t="str">
            <v>SER0080</v>
          </cell>
          <cell r="B81" t="str">
            <v>Gestió de les sancions de trànsit de la GUB (Galileo)</v>
          </cell>
          <cell r="C81" t="str">
            <v>ALVAREZ ALVAREZ, M. AMELIA</v>
          </cell>
          <cell r="D81" t="str">
            <v>TORTOLA FERNANDEZ, JOSE A.</v>
          </cell>
          <cell r="E81" t="str">
            <v>CLOTET CIRUELO, JOSEP</v>
          </cell>
          <cell r="F81" t="str">
            <v>Gerència de Prevenció, Seguretat i Mobilitat</v>
          </cell>
          <cell r="G81" t="str">
            <v>Gerència de Seguretat i Prevenció</v>
          </cell>
          <cell r="H81" t="str">
            <v>Espai Urbà</v>
          </cell>
          <cell r="I81" t="str">
            <v>SEGURETAT I PREVENCIÓ</v>
          </cell>
          <cell r="J81" t="str">
            <v>SEGURETAT I PREVENCIÓ</v>
          </cell>
        </row>
        <row r="82">
          <cell r="A82" t="str">
            <v>SER0081</v>
          </cell>
          <cell r="B82" t="str">
            <v>Emergències a la Via Pública</v>
          </cell>
          <cell r="C82" t="str">
            <v>LOSADA TELLO, MANUEL DE</v>
          </cell>
          <cell r="D82" t="str">
            <v>TORTOLA FERNANDEZ, JOSE A.</v>
          </cell>
          <cell r="E82" t="str">
            <v>CLOTET CIRUELO, JOSEP</v>
          </cell>
          <cell r="F82" t="str">
            <v>Gerència de Prevenció, Seguretat i Mobilitat</v>
          </cell>
          <cell r="G82" t="str">
            <v>Gerència de Seguretat i Prevenció</v>
          </cell>
          <cell r="H82" t="str">
            <v>Espai Urbà</v>
          </cell>
          <cell r="I82" t="str">
            <v>SEGURETAT I PREVENCIÓ</v>
          </cell>
          <cell r="J82" t="str">
            <v>SEGURETAT I PREVENCIÓ</v>
          </cell>
        </row>
        <row r="83">
          <cell r="A83" t="str">
            <v>SER0082</v>
          </cell>
          <cell r="B83" t="str">
            <v>Transports Especials</v>
          </cell>
          <cell r="C83" t="str">
            <v>GARCIA GONZALEZ, JOSEP</v>
          </cell>
          <cell r="D83" t="str">
            <v>TORTOLA FERNANDEZ, JOSE A.</v>
          </cell>
          <cell r="E83" t="str">
            <v>CLOTET CIRUELO, JOSEP</v>
          </cell>
          <cell r="F83" t="str">
            <v>Gerència de Prevenció, Seguretat i Mobilitat</v>
          </cell>
          <cell r="G83" t="str">
            <v>Gerència de Seguretat i Prevenció</v>
          </cell>
          <cell r="H83" t="str">
            <v>Espai Urbà</v>
          </cell>
          <cell r="I83" t="str">
            <v>SEGURETAT I PREVENCIÓ</v>
          </cell>
          <cell r="J83" t="str">
            <v>SEGURETAT I PREVENCIÓ</v>
          </cell>
        </row>
        <row r="84">
          <cell r="A84" t="str">
            <v>SER0083</v>
          </cell>
          <cell r="B84" t="e">
            <v>#N/A</v>
          </cell>
          <cell r="C84" t="str">
            <v>MARCH COROMINAS, MERCEDES</v>
          </cell>
          <cell r="D84" t="str">
            <v>TORTOLA FERNANDEZ, JOSE A.</v>
          </cell>
          <cell r="E84" t="e">
            <v>#N/A</v>
          </cell>
          <cell r="F84" t="str">
            <v>Gerència de Recursos</v>
          </cell>
          <cell r="G84" t="e">
            <v>#N/A</v>
          </cell>
          <cell r="H84" t="str">
            <v>Espai Urbà</v>
          </cell>
          <cell r="I84" t="e">
            <v>#N/A</v>
          </cell>
          <cell r="J84" t="str">
            <v>ECOLOGIA URBANA. URBANISME</v>
          </cell>
        </row>
        <row r="85">
          <cell r="A85" t="str">
            <v>SER0084</v>
          </cell>
          <cell r="B85" t="str">
            <v>Paisatge Urbà i Publicitat</v>
          </cell>
          <cell r="C85" t="str">
            <v>SOLA PUY, ALFRED</v>
          </cell>
          <cell r="D85" t="str">
            <v>TORTOLA FERNANDEZ, JOSE A.</v>
          </cell>
          <cell r="E85" t="str">
            <v>GUILLEN BELLIDO, JOSÉ MIGUEL</v>
          </cell>
          <cell r="F85" t="str">
            <v>Gerència d'Hàbitat Urbà</v>
          </cell>
          <cell r="G85" t="str">
            <v>Gerència Ecologia Urbana</v>
          </cell>
          <cell r="H85" t="str">
            <v>Espai Urbà</v>
          </cell>
          <cell r="I85" t="str">
            <v>ECOLOGIA URBANA. URBANISME</v>
          </cell>
          <cell r="J85" t="str">
            <v>ECOLOGIA URBANA. URBANISME</v>
          </cell>
        </row>
        <row r="86">
          <cell r="A86" t="str">
            <v>SER0085</v>
          </cell>
          <cell r="B86" t="str">
            <v>Natura Aigua</v>
          </cell>
          <cell r="C86" t="str">
            <v>Otero Escribano, Fernando</v>
          </cell>
          <cell r="D86" t="str">
            <v>TORTOLA FERNANDEZ, JOSE A.</v>
          </cell>
          <cell r="E86" t="str">
            <v>CIRERA GONZALEZ, JORDI</v>
          </cell>
          <cell r="F86" t="str">
            <v>Gerència d'Hàbitat Urbà</v>
          </cell>
          <cell r="G86" t="str">
            <v>Gerència Ecologia Urbana</v>
          </cell>
          <cell r="H86" t="str">
            <v>Espai Urbà</v>
          </cell>
          <cell r="I86" t="str">
            <v>ECOLOGIA URBANA. MEDI AMBIENT I SERVEIS URBANS</v>
          </cell>
          <cell r="J86" t="str">
            <v>ECOLOGIA URBANA. MEDI AMBIENT I SERVEIS URBANS</v>
          </cell>
        </row>
        <row r="87">
          <cell r="A87" t="str">
            <v>SER0086</v>
          </cell>
          <cell r="B87" t="str">
            <v>Natura Espais Verds</v>
          </cell>
          <cell r="C87" t="str">
            <v>Otero Escribano, Fernando</v>
          </cell>
          <cell r="D87" t="str">
            <v>TORTOLA FERNANDEZ, JOSE A.</v>
          </cell>
          <cell r="E87" t="str">
            <v>CIRERA GONZALEZ, JORDI</v>
          </cell>
          <cell r="F87" t="str">
            <v>Gerència d'Hàbitat Urbà</v>
          </cell>
          <cell r="G87" t="str">
            <v>Gerència Ecologia Urbana</v>
          </cell>
          <cell r="H87" t="str">
            <v>Espai Urbà</v>
          </cell>
          <cell r="I87" t="str">
            <v>ECOLOGIA URBANA. MEDI AMBIENT I SERVEIS URBANS</v>
          </cell>
          <cell r="J87" t="str">
            <v>ECOLOGIA URBANA. MEDI AMBIENT I SERVEIS URBANS</v>
          </cell>
        </row>
        <row r="88">
          <cell r="A88" t="str">
            <v>SER0087</v>
          </cell>
          <cell r="B88" t="str">
            <v>Natura Neteja</v>
          </cell>
          <cell r="C88" t="str">
            <v>Otero Escribano, Fernando</v>
          </cell>
          <cell r="D88" t="str">
            <v>TORTOLA FERNANDEZ, JOSE A.</v>
          </cell>
          <cell r="E88" t="str">
            <v>CIRERA GONZALEZ, JORDI</v>
          </cell>
          <cell r="F88" t="str">
            <v>Gerència d'Hàbitat Urbà</v>
          </cell>
          <cell r="G88" t="str">
            <v>Gerència Ecologia Urbana</v>
          </cell>
          <cell r="H88" t="str">
            <v>Espai Urbà</v>
          </cell>
          <cell r="I88" t="str">
            <v>ECOLOGIA URBANA. MEDI AMBIENT I SERVEIS URBANS</v>
          </cell>
          <cell r="J88" t="str">
            <v>ECOLOGIA URBANA. MEDI AMBIENT I SERVEIS URBANS</v>
          </cell>
        </row>
        <row r="89">
          <cell r="A89" t="str">
            <v>SER0088</v>
          </cell>
          <cell r="B89" t="str">
            <v>Natura Norma Granada</v>
          </cell>
          <cell r="C89" t="str">
            <v>Otero Escribano, Fernando</v>
          </cell>
          <cell r="D89" t="str">
            <v>TORTOLA FERNANDEZ, JOSE A.</v>
          </cell>
          <cell r="E89" t="str">
            <v>CIRERA GONZALEZ, JORDI</v>
          </cell>
          <cell r="F89" t="str">
            <v>Gerència d'Hàbitat Urbà</v>
          </cell>
          <cell r="G89" t="str">
            <v>Gerència Ecologia Urbana</v>
          </cell>
          <cell r="H89" t="str">
            <v>Espai Urbà</v>
          </cell>
          <cell r="I89" t="str">
            <v>ECOLOGIA URBANA. MEDI AMBIENT I SERVEIS URBANS</v>
          </cell>
          <cell r="J89" t="str">
            <v>ECOLOGIA URBANA. MEDI AMBIENT I SERVEIS URBANS</v>
          </cell>
        </row>
        <row r="90">
          <cell r="A90" t="str">
            <v>SER0089</v>
          </cell>
          <cell r="B90" t="str">
            <v>Gestió Pavimentació (Pavinform)</v>
          </cell>
          <cell r="C90" t="str">
            <v>Otero Escribano, Fernando</v>
          </cell>
          <cell r="D90" t="str">
            <v>TORTOLA FERNANDEZ, JOSE A.</v>
          </cell>
          <cell r="E90" t="str">
            <v>ORTUÑO RIBE, JORDI</v>
          </cell>
          <cell r="F90" t="str">
            <v>Gerència d'Hàbitat Urbà</v>
          </cell>
          <cell r="G90" t="str">
            <v>Gerència Ecologia Urbana</v>
          </cell>
          <cell r="H90" t="str">
            <v>Espai Urbà</v>
          </cell>
          <cell r="I90" t="str">
            <v>ECOLOGIA URBANA. MOBILITAT I INFRASTRUCTURES</v>
          </cell>
          <cell r="J90" t="str">
            <v>ECOLOGIA URBANA. MEDI AMBIENT I SERVEIS URBANS</v>
          </cell>
        </row>
        <row r="91">
          <cell r="A91" t="str">
            <v>SER0090</v>
          </cell>
          <cell r="B91" t="str">
            <v>Natura Inversions</v>
          </cell>
          <cell r="C91" t="str">
            <v>Otero Escribano, Fernando</v>
          </cell>
          <cell r="D91" t="str">
            <v>TORTOLA FERNANDEZ, JOSE A.</v>
          </cell>
          <cell r="E91" t="str">
            <v>ORTUÑO RIBE, JORDI</v>
          </cell>
          <cell r="F91" t="str">
            <v>Gerència d'Hàbitat Urbà</v>
          </cell>
          <cell r="G91" t="str">
            <v>Gerència Ecologia Urbana</v>
          </cell>
          <cell r="H91" t="str">
            <v>Espai Urbà</v>
          </cell>
          <cell r="I91" t="str">
            <v>ECOLOGIA URBANA. MOBILITAT I INFRASTRUCTURES</v>
          </cell>
          <cell r="J91" t="str">
            <v>ECOLOGIA URBANA. MEDI AMBIENT I SERVEIS URBANS</v>
          </cell>
        </row>
        <row r="92">
          <cell r="A92" t="str">
            <v>SER0091</v>
          </cell>
          <cell r="B92" t="str">
            <v>Catàleg Patrimoni, Monuments i Certificacions</v>
          </cell>
          <cell r="C92" t="str">
            <v>GARCIA GONZALEZ, JOSEP</v>
          </cell>
          <cell r="D92" t="str">
            <v>TORTOLA FERNANDEZ, JOSE A.</v>
          </cell>
          <cell r="E92" t="str">
            <v>GUILLEN BELLIDO, JOSÉ MIGUEL</v>
          </cell>
          <cell r="F92" t="str">
            <v>Gerència d'Hàbitat Urbà</v>
          </cell>
          <cell r="G92" t="str">
            <v>Gerència Ecologia Urbana</v>
          </cell>
          <cell r="H92" t="str">
            <v>Espai Urbà</v>
          </cell>
          <cell r="I92" t="str">
            <v>ECOLOGIA URBANA. URBANISME</v>
          </cell>
          <cell r="J92" t="str">
            <v>ECOLOGIA URBANA. URBANISME</v>
          </cell>
        </row>
        <row r="93">
          <cell r="A93" t="str">
            <v>SER0092</v>
          </cell>
          <cell r="B93" t="str">
            <v>Gestió, Informació i Publicació d'obres municipals</v>
          </cell>
          <cell r="C93" t="str">
            <v>Otero Escribano, Fernando</v>
          </cell>
          <cell r="D93" t="str">
            <v>TORTOLA FERNANDEZ, JOSE A.</v>
          </cell>
          <cell r="E93" t="str">
            <v>ORTUÑO RIBE, JORGE</v>
          </cell>
          <cell r="F93" t="str">
            <v>Gerència d'Hàbitat Urbà</v>
          </cell>
          <cell r="G93" t="str">
            <v>Gerència Ecologia Urbana</v>
          </cell>
          <cell r="H93" t="str">
            <v>Espai Urbà</v>
          </cell>
          <cell r="I93" t="str">
            <v>ECOLOGIA URBANA. MOBILITAT I INFRASTRUCTURES</v>
          </cell>
          <cell r="J93" t="str">
            <v>ECOLOGIA URBANA. MOBILITAT I INFRASTRUCTURES</v>
          </cell>
        </row>
        <row r="94">
          <cell r="A94" t="str">
            <v>SER0093</v>
          </cell>
          <cell r="B94" t="str">
            <v>CIEP</v>
          </cell>
          <cell r="C94" t="str">
            <v>Otero Escribano, Fernando</v>
          </cell>
          <cell r="D94" t="str">
            <v>TORTOLA FERNANDEZ, JOSE A.</v>
          </cell>
          <cell r="E94" t="str">
            <v>CIRERA GONZALES, JORDI</v>
          </cell>
          <cell r="F94" t="str">
            <v>Gerència d'Hàbitat Urbà</v>
          </cell>
          <cell r="G94" t="str">
            <v>Gerència Ecologia Urbana</v>
          </cell>
          <cell r="H94" t="str">
            <v>Espai Urbà</v>
          </cell>
          <cell r="I94" t="str">
            <v>ECOLOGIA URBANA. URBANISME</v>
          </cell>
          <cell r="J94" t="str">
            <v>ECOLOGIA URBANA. URBANISME</v>
          </cell>
        </row>
        <row r="95">
          <cell r="A95" t="str">
            <v>SER0094</v>
          </cell>
          <cell r="B95" t="str">
            <v>Enllumenat (GENBA)</v>
          </cell>
          <cell r="C95" t="str">
            <v>BOBIS VALERIO, JUAN</v>
          </cell>
          <cell r="D95" t="str">
            <v>TORTOLA FERNANDEZ, JOSE A.</v>
          </cell>
          <cell r="E95" t="str">
            <v>CIRERA GONZALEZ, JORDI</v>
          </cell>
          <cell r="F95" t="str">
            <v>Gerència d'Hàbitat Urbà</v>
          </cell>
          <cell r="G95" t="str">
            <v>Gerència Ecologia Urbana</v>
          </cell>
          <cell r="H95" t="str">
            <v>Espai Urbà</v>
          </cell>
          <cell r="I95" t="str">
            <v>ECOLOGIA URBANA. MEDI AMBIENT I SERVEIS URBANS</v>
          </cell>
          <cell r="J95" t="str">
            <v>ECOLOGIA URBANA. MEDI AMBIENT I SERVEIS URBANS</v>
          </cell>
        </row>
        <row r="96">
          <cell r="A96" t="str">
            <v>SER0095</v>
          </cell>
          <cell r="B96" t="str">
            <v>Banderolas</v>
          </cell>
          <cell r="C96" t="str">
            <v xml:space="preserve"> -</v>
          </cell>
          <cell r="D96" t="str">
            <v>TORTOLA FERNANDEZ, JOSE A.</v>
          </cell>
          <cell r="E96" t="e">
            <v>#N/A</v>
          </cell>
          <cell r="F96" t="str">
            <v>Gerència d'Hàbitat Urbà</v>
          </cell>
          <cell r="G96" t="e">
            <v>#N/A</v>
          </cell>
          <cell r="H96" t="str">
            <v>Espai Urbà</v>
          </cell>
          <cell r="I96" t="e">
            <v>#N/A</v>
          </cell>
          <cell r="J96" t="str">
            <v>ECOLOGIA URBANA. URBANISME</v>
          </cell>
        </row>
        <row r="97">
          <cell r="A97" t="str">
            <v>SER0096</v>
          </cell>
          <cell r="B97" t="str">
            <v>Web del Subsol</v>
          </cell>
          <cell r="C97">
            <v>0</v>
          </cell>
          <cell r="D97" t="str">
            <v>TORTOLA FERNANDEZ, JOSE A.</v>
          </cell>
          <cell r="E97" t="str">
            <v>ORTUÑO RIBE, JORGE</v>
          </cell>
          <cell r="F97" t="str">
            <v>Gerència d'Hàbitat Urbà</v>
          </cell>
          <cell r="G97" t="str">
            <v>Gerència Ecologia Urbana</v>
          </cell>
          <cell r="H97" t="str">
            <v>Espai Urbà</v>
          </cell>
          <cell r="I97" t="str">
            <v>ECOLOGIA URBANA. MOBILITAT I INFRASTRUCTURES</v>
          </cell>
          <cell r="J97" t="str">
            <v>ECOLOGIA URBANA. MOBILITAT I INFRASTRUCTURES</v>
          </cell>
        </row>
        <row r="98">
          <cell r="A98" t="str">
            <v>SER0097</v>
          </cell>
          <cell r="B98" t="str">
            <v>Web Manteniment Infraestructures</v>
          </cell>
          <cell r="C98">
            <v>0</v>
          </cell>
          <cell r="D98" t="str">
            <v>TORTOLA FERNANDEZ, JOSE A.</v>
          </cell>
          <cell r="E98" t="str">
            <v>ORTUÑO RIBE, JORGE</v>
          </cell>
          <cell r="F98" t="str">
            <v>Gerència d'Hàbitat Urbà</v>
          </cell>
          <cell r="G98" t="str">
            <v>Gerència Ecologia Urbana</v>
          </cell>
          <cell r="H98" t="str">
            <v>Espai Urbà</v>
          </cell>
          <cell r="I98" t="str">
            <v>ECOLOGIA URBANA. MOBILITAT I INFRASTRUCTURES</v>
          </cell>
          <cell r="J98" t="str">
            <v>ECOLOGIA URBANA. MOBILITAT I INFRASTRUCTURES</v>
          </cell>
        </row>
        <row r="99">
          <cell r="A99" t="str">
            <v>SER0098</v>
          </cell>
          <cell r="B99" t="str">
            <v>Plans</v>
          </cell>
          <cell r="C99" t="str">
            <v>GARCIA GONZALEZ, JOSEP</v>
          </cell>
          <cell r="D99" t="str">
            <v>TORTOLA FERNANDEZ, JOSE A.</v>
          </cell>
          <cell r="E99" t="str">
            <v>GUILLEN BELLIDO, JOSÉ MIGUEL</v>
          </cell>
          <cell r="F99" t="str">
            <v>Gerència d'Hàbitat Urbà</v>
          </cell>
          <cell r="G99" t="str">
            <v>Gerència Ecologia Urbana</v>
          </cell>
          <cell r="H99" t="str">
            <v>Espai Urbà</v>
          </cell>
          <cell r="I99" t="str">
            <v>ECOLOGIA URBANA. URBANISME</v>
          </cell>
          <cell r="J99" t="str">
            <v>ECOLOGIA URBANA. URBANISME</v>
          </cell>
        </row>
        <row r="100">
          <cell r="A100" t="str">
            <v>SER0099</v>
          </cell>
          <cell r="B100" t="str">
            <v>Planejament i GIPU</v>
          </cell>
          <cell r="C100" t="str">
            <v>GARCIA GONZALEZ, JOSEP</v>
          </cell>
          <cell r="D100" t="str">
            <v>TORTOLA FERNANDEZ, JOSE A.</v>
          </cell>
          <cell r="E100" t="str">
            <v>GUILLEN BELLIDO, JOSÉ MIGUEL</v>
          </cell>
          <cell r="F100" t="str">
            <v>Gerència d'Hàbitat Urbà</v>
          </cell>
          <cell r="G100" t="str">
            <v>Gerència Ecologia Urbana</v>
          </cell>
          <cell r="H100" t="str">
            <v>Espai Urbà</v>
          </cell>
          <cell r="I100" t="str">
            <v>ECOLOGIA URBANA. URBANISME</v>
          </cell>
          <cell r="J100" t="str">
            <v>ECOLOGIA URBANA. URBANISME</v>
          </cell>
        </row>
        <row r="101">
          <cell r="A101" t="str">
            <v>SER00XX</v>
          </cell>
          <cell r="B101" t="str">
            <v>Guia d'Stil</v>
          </cell>
          <cell r="C101" t="str">
            <v>ORTIZ QUINTANA, IVAN </v>
          </cell>
          <cell r="D101" t="str">
            <v>LOPEZ BARBERO, RAFAEL</v>
          </cell>
          <cell r="E101" t="e">
            <v>#N/A</v>
          </cell>
          <cell r="F101" t="str">
            <v>IMI-TIC</v>
          </cell>
          <cell r="G101" t="e">
            <v>#N/A</v>
          </cell>
          <cell r="H101" t="str">
            <v>Enginyeria, Frameworks i Moduls comuns</v>
          </cell>
          <cell r="I101" t="e">
            <v>#N/A</v>
          </cell>
          <cell r="J101" t="str">
            <v>ENGINYERIA PROGRAMARI, FRAMEWORKS I MODULS COMUNS</v>
          </cell>
        </row>
        <row r="102">
          <cell r="A102" t="str">
            <v>SER0101</v>
          </cell>
          <cell r="B102" t="str">
            <v>Area Verda</v>
          </cell>
          <cell r="C102" t="str">
            <v xml:space="preserve"> -</v>
          </cell>
          <cell r="D102" t="str">
            <v>TORTOLA FERNANDEZ, JOSE A.</v>
          </cell>
          <cell r="E102" t="e">
            <v>#N/A</v>
          </cell>
          <cell r="F102" t="str">
            <v>Gerència de Prevenció, Seguretat i Mobilitat</v>
          </cell>
          <cell r="G102" t="e">
            <v>#N/A</v>
          </cell>
          <cell r="H102" t="str">
            <v>Espai Urbà</v>
          </cell>
          <cell r="I102" t="e">
            <v>#N/A</v>
          </cell>
          <cell r="J102" t="str">
            <v>ECOLOGIA URBANA. MOBILITAT I INFRASTRUCTURES</v>
          </cell>
        </row>
        <row r="103">
          <cell r="A103" t="str">
            <v>SER0102</v>
          </cell>
          <cell r="B103" t="str">
            <v>Dominus</v>
          </cell>
          <cell r="C103" t="str">
            <v xml:space="preserve"> -</v>
          </cell>
          <cell r="D103" t="str">
            <v>TORTOLA FERNANDEZ, JOSE A.</v>
          </cell>
          <cell r="E103" t="e">
            <v>#N/A</v>
          </cell>
          <cell r="F103" t="str">
            <v>Gerència de Recursos</v>
          </cell>
          <cell r="G103" t="e">
            <v>#N/A</v>
          </cell>
          <cell r="H103" t="str">
            <v>Espai Urbà</v>
          </cell>
          <cell r="I103" t="e">
            <v>#N/A</v>
          </cell>
          <cell r="J103" t="e">
            <v>#N/A</v>
          </cell>
        </row>
        <row r="104">
          <cell r="A104" t="str">
            <v>SER0103</v>
          </cell>
          <cell r="B104" t="str">
            <v>Avaries de la Via Pública</v>
          </cell>
          <cell r="C104">
            <v>0</v>
          </cell>
          <cell r="D104" t="str">
            <v>TORTOLA FERNANDEZ, JOSE A.</v>
          </cell>
          <cell r="E104" t="str">
            <v>ORTUÑO RIBE, JORGE</v>
          </cell>
          <cell r="F104" t="str">
            <v>Gerència d'Hàbitat Urbà</v>
          </cell>
          <cell r="G104" t="str">
            <v>Gerència Ecologia Urbana</v>
          </cell>
          <cell r="H104" t="str">
            <v>Espai Urbà</v>
          </cell>
          <cell r="I104" t="str">
            <v>ECOLOGIA URBANA. MOBILITAT I INFRASTRUCTURES</v>
          </cell>
          <cell r="J104" t="str">
            <v>ORTUÑO RIBE, JORGE</v>
          </cell>
        </row>
        <row r="105">
          <cell r="A105" t="str">
            <v>SER0104</v>
          </cell>
          <cell r="B105" t="str">
            <v>Expedients Edificació</v>
          </cell>
          <cell r="C105" t="str">
            <v>GARCIA GONZALEZ, JOSEP</v>
          </cell>
          <cell r="D105" t="str">
            <v>TORTOLA FERNANDEZ, JOSE A.</v>
          </cell>
          <cell r="E105" t="str">
            <v>GUILLEN BELLIDO, JOSÉ MIGUEL</v>
          </cell>
          <cell r="F105" t="str">
            <v>Gerència d'Hàbitat Urbà</v>
          </cell>
          <cell r="G105" t="str">
            <v>Gerència Ecologia Urbana</v>
          </cell>
          <cell r="H105" t="str">
            <v>Espai Urbà</v>
          </cell>
          <cell r="I105" t="str">
            <v>ECOLOGIA URBANA. URBANISME</v>
          </cell>
          <cell r="J105" t="str">
            <v>GUILLEN BELLIDO, JOSÉ MIGUEL</v>
          </cell>
        </row>
        <row r="106">
          <cell r="A106" t="str">
            <v>SER0105</v>
          </cell>
          <cell r="B106" t="str">
            <v>Firma electrònica</v>
          </cell>
          <cell r="C106" t="str">
            <v>ORTIZ QUINTANA, IVAN</v>
          </cell>
          <cell r="D106" t="str">
            <v>GOMEZ, JOAN MANEL</v>
          </cell>
          <cell r="E106" t="str">
            <v>LOPEZ BARBERO, RAFAEL</v>
          </cell>
          <cell r="F106" t="str">
            <v>Gerència de Recursos</v>
          </cell>
          <cell r="G106" t="str">
            <v>IMI-TIC</v>
          </cell>
          <cell r="H106" t="str">
            <v>Seguretat</v>
          </cell>
          <cell r="I106" t="str">
            <v>ENGINYERIA PROGRAMARI, FRAMEWORKS I MODULS COMUNS</v>
          </cell>
          <cell r="J106" t="str">
            <v>LOPEZ BARBERO, RAFAEL</v>
          </cell>
        </row>
        <row r="107">
          <cell r="A107" t="str">
            <v>SER0106</v>
          </cell>
          <cell r="B107" t="str">
            <v>Cercador Internet</v>
          </cell>
          <cell r="C107" t="str">
            <v>BITLLOCH PUIGVERT, JOAN R</v>
          </cell>
          <cell r="E107" t="str">
            <v>MARCILLAS RIERA, SILVIA</v>
          </cell>
          <cell r="F107" t="str">
            <v>Gerència Municipal</v>
          </cell>
          <cell r="G107" t="str">
            <v>Gerència de Recursos</v>
          </cell>
          <cell r="H107" t="str">
            <v>7.- Serveis de solucions verticals</v>
          </cell>
          <cell r="I107" t="str">
            <v>DRETS CIUTADANIA, PARTICIPACIÓ I TRANSPARÈNCIA</v>
          </cell>
          <cell r="J107" t="str">
            <v>7.- Serveis de solucions verticals</v>
          </cell>
        </row>
        <row r="108">
          <cell r="A108" t="str">
            <v>SER0107</v>
          </cell>
          <cell r="B108" t="str">
            <v>Serveis d’infraestructures físiques</v>
          </cell>
          <cell r="C108" t="str">
            <v>Fiter de Paz, Albert</v>
          </cell>
          <cell r="D108" t="str">
            <v>Fiter , Albert</v>
          </cell>
          <cell r="E108" t="str">
            <v>NIN BLASCO, FRANCISCO</v>
          </cell>
          <cell r="F108" t="str">
            <v>Gerència Municipal</v>
          </cell>
          <cell r="G108" t="str">
            <v>Gerència Municipal</v>
          </cell>
          <cell r="H108" t="str">
            <v>1. Serveis d’infraestructures físiques</v>
          </cell>
          <cell r="I108" t="str">
            <v>INFRAESTRUCTURES</v>
          </cell>
          <cell r="J108" t="str">
            <v>1. Serveis d’infraestructures físiques</v>
          </cell>
        </row>
        <row r="109">
          <cell r="A109" t="str">
            <v>SER0108</v>
          </cell>
          <cell r="B109" t="str">
            <v>servei Host</v>
          </cell>
          <cell r="C109" t="str">
            <v>CASAUS BARREDA, FRANCESC</v>
          </cell>
          <cell r="E109" t="str">
            <v>SOLER ORTIZ, RUBEN</v>
          </cell>
          <cell r="F109" t="str">
            <v>Gerència Municipal</v>
          </cell>
          <cell r="G109" t="str">
            <v>Gerència Municipal</v>
          </cell>
          <cell r="H109" t="str">
            <v>2.- Serveis de maquinari i sistemes operatius</v>
          </cell>
          <cell r="I109" t="str">
            <v>CPD</v>
          </cell>
          <cell r="J109" t="str">
            <v>2.- Serveis de maquinari i sistemes operatius</v>
          </cell>
        </row>
        <row r="110">
          <cell r="A110" t="str">
            <v>SER0109</v>
          </cell>
          <cell r="B110" t="str">
            <v>Virtualització</v>
          </cell>
          <cell r="C110" t="str">
            <v>FABA BAYO, OSCAR</v>
          </cell>
          <cell r="E110" t="str">
            <v>FELEZ ZAERA, ENRIQUE</v>
          </cell>
          <cell r="F110" t="str">
            <v>Gerència Municipal</v>
          </cell>
          <cell r="G110" t="str">
            <v>Gerència Municipal</v>
          </cell>
          <cell r="H110" t="str">
            <v>2.- Serveis de maquinari i sistemes operatius</v>
          </cell>
          <cell r="I110" t="str">
            <v>ENGINYERIA DE SISTEMES</v>
          </cell>
          <cell r="J110" t="str">
            <v>2.- Serveis de maquinari i sistemes operatius</v>
          </cell>
        </row>
        <row r="111">
          <cell r="A111" t="str">
            <v>SER0110</v>
          </cell>
          <cell r="B111" t="str">
            <v>Sistemes Operatius</v>
          </cell>
          <cell r="C111" t="str">
            <v>FABA BAYO, OSCAR</v>
          </cell>
          <cell r="E111" t="str">
            <v>FELEZ ZAERA, ENRIQUE</v>
          </cell>
          <cell r="F111" t="str">
            <v>Gerència Municipal</v>
          </cell>
          <cell r="G111" t="str">
            <v>Gerència Municipal</v>
          </cell>
          <cell r="H111" t="str">
            <v>2.- Serveis de maquinari i sistemes operatius</v>
          </cell>
          <cell r="I111" t="str">
            <v>ENGINYERIA DE SISTEMES</v>
          </cell>
          <cell r="J111" t="str">
            <v>2.- Serveis de maquinari i sistemes operatius</v>
          </cell>
        </row>
        <row r="112">
          <cell r="A112" t="str">
            <v>SER0111</v>
          </cell>
          <cell r="B112" t="str">
            <v>Hosting (provisió d’infraestructura en mode servei)</v>
          </cell>
          <cell r="C112" t="str">
            <v>CASAUS BARREDA, FRANCESC</v>
          </cell>
          <cell r="E112">
            <v>0</v>
          </cell>
          <cell r="F112" t="str">
            <v>Gerència Municipal</v>
          </cell>
          <cell r="G112" t="str">
            <v>Gerència Municipal</v>
          </cell>
          <cell r="H112" t="str">
            <v>2.- Serveis de maquinari i sistemes operatius</v>
          </cell>
          <cell r="I112">
            <v>0</v>
          </cell>
          <cell r="J112" t="str">
            <v>2.- Serveis de maquinari i sistemes operatius</v>
          </cell>
        </row>
        <row r="113">
          <cell r="A113" t="str">
            <v>SER0112</v>
          </cell>
          <cell r="B113" t="str">
            <v>Housing (allotjament d’infraestructures)</v>
          </cell>
          <cell r="C113" t="str">
            <v>NIN BLASCO, FRANCISCO</v>
          </cell>
          <cell r="E113" t="str">
            <v>NIN BLASCO, FRANCISCO</v>
          </cell>
          <cell r="F113" t="str">
            <v>Gerència Municipal</v>
          </cell>
          <cell r="G113" t="str">
            <v>Gerència Municipal</v>
          </cell>
          <cell r="H113" t="str">
            <v>2.- Serveis de maquinari i sistemes operatius</v>
          </cell>
          <cell r="I113" t="str">
            <v>INFRAESTRUCTURES</v>
          </cell>
          <cell r="J113" t="str">
            <v>2.- Serveis de maquinari i sistemes operatius</v>
          </cell>
        </row>
        <row r="114">
          <cell r="A114" t="str">
            <v>SER0113</v>
          </cell>
          <cell r="B114" t="str">
            <v>Seguretat dels sistemes i perimetral</v>
          </cell>
          <cell r="C114" t="str">
            <v>LOPEZ VAZQUEZ, GEMMA</v>
          </cell>
          <cell r="E114" t="str">
            <v>AZNAR IGLESIAS, JUAN ANTON</v>
          </cell>
          <cell r="F114" t="str">
            <v>Gerència Municipal</v>
          </cell>
          <cell r="G114" t="str">
            <v>Gerència Municipal</v>
          </cell>
          <cell r="H114" t="str">
            <v>2.- Serveis de maquinari i sistemes operatius</v>
          </cell>
          <cell r="I114" t="str">
            <v>LLOC DE TREBALL</v>
          </cell>
          <cell r="J114" t="str">
            <v>2.- Serveis de maquinari i sistemes operatius</v>
          </cell>
        </row>
        <row r="115">
          <cell r="A115" t="str">
            <v>SER0114</v>
          </cell>
          <cell r="B115" t="str">
            <v>Connectivitat IP corporativa</v>
          </cell>
          <cell r="C115" t="str">
            <v>MENDOZA FLORES, MANEL</v>
          </cell>
          <cell r="E115">
            <v>0</v>
          </cell>
          <cell r="F115" t="str">
            <v>Gerència Municipal</v>
          </cell>
          <cell r="G115" t="str">
            <v>Gerència Municipal</v>
          </cell>
          <cell r="H115" t="str">
            <v>3.- Serveis de enllaç de dades i xarxa</v>
          </cell>
          <cell r="I115" t="str">
            <v>LLOC DE TREBALL</v>
          </cell>
          <cell r="J115" t="str">
            <v>3.- Serveis de enllaç de dades i xarxa</v>
          </cell>
        </row>
        <row r="116">
          <cell r="A116" t="str">
            <v>SER0115</v>
          </cell>
          <cell r="B116" t="str">
            <v>Wifi indoor</v>
          </cell>
          <cell r="C116" t="str">
            <v>MENDOZA FLORES, MANEL</v>
          </cell>
          <cell r="E116">
            <v>0</v>
          </cell>
          <cell r="F116" t="str">
            <v>Gerència Municipal</v>
          </cell>
          <cell r="G116" t="str">
            <v>Gerència Municipal</v>
          </cell>
          <cell r="H116" t="str">
            <v>3.- Serveis de enllaç de dades i xarxa</v>
          </cell>
          <cell r="I116" t="str">
            <v>LLOC DE TREBALL</v>
          </cell>
          <cell r="J116" t="str">
            <v>3.- Serveis de enllaç de dades i xarxa</v>
          </cell>
        </row>
        <row r="117">
          <cell r="A117" t="str">
            <v>SER0116</v>
          </cell>
          <cell r="B117" t="str">
            <v>Telefonia Fixa – Telefonia Mòbil</v>
          </cell>
          <cell r="C117" t="str">
            <v>NIN BLASCO, FRANCISCO</v>
          </cell>
          <cell r="D117" t="str">
            <v>PEJOAN JIMENEZ, MARC</v>
          </cell>
          <cell r="E117">
            <v>0</v>
          </cell>
          <cell r="F117" t="str">
            <v>Gerència Municipal</v>
          </cell>
          <cell r="G117" t="str">
            <v>Gerència Municipal</v>
          </cell>
          <cell r="H117" t="str">
            <v>3.- Serveis de enllaç de dades i xarxa</v>
          </cell>
          <cell r="I117" t="str">
            <v>LLOC DE TREBALL</v>
          </cell>
          <cell r="J117" t="str">
            <v>3.- Serveis de enllaç de dades i xarxa</v>
          </cell>
        </row>
        <row r="118">
          <cell r="A118" t="str">
            <v>SER0118</v>
          </cell>
          <cell r="B118" t="str">
            <v>Emmagatzemament</v>
          </cell>
          <cell r="C118" t="str">
            <v>LOMBART BADAL, FEDERICO</v>
          </cell>
          <cell r="E118" t="str">
            <v>SOLER ORTIZ, RUBEN</v>
          </cell>
          <cell r="F118" t="str">
            <v>Gerència Municipal</v>
          </cell>
          <cell r="G118" t="str">
            <v>Gerència Municipal</v>
          </cell>
          <cell r="H118" t="str">
            <v>4.- Serveis de programari de base</v>
          </cell>
          <cell r="I118" t="str">
            <v>CPD</v>
          </cell>
          <cell r="J118" t="str">
            <v>4.- Serveis de programari de base</v>
          </cell>
        </row>
        <row r="119">
          <cell r="A119" t="str">
            <v>SER0119</v>
          </cell>
          <cell r="B119" t="str">
            <v>Salvaguarda i recuperació de dades</v>
          </cell>
          <cell r="C119" t="str">
            <v>RIVERO GAYO, FELIP</v>
          </cell>
          <cell r="D119" t="str">
            <v>RIVERO GAYO, FELIP</v>
          </cell>
          <cell r="E119" t="str">
            <v>DUQUE HERNANDEZ, CARMEN</v>
          </cell>
          <cell r="F119" t="str">
            <v>Gerència Municipal</v>
          </cell>
          <cell r="G119" t="str">
            <v>Gerència Municipal</v>
          </cell>
          <cell r="H119" t="str">
            <v>4.- Serveis de programari de base</v>
          </cell>
          <cell r="I119" t="str">
            <v>EXPLOTACIÓ</v>
          </cell>
          <cell r="J119" t="str">
            <v>4.- Serveis de programari de base</v>
          </cell>
        </row>
        <row r="120">
          <cell r="A120" t="str">
            <v>SER0120</v>
          </cell>
          <cell r="B120" t="str">
            <v>Proves de càrrega (stress test)</v>
          </cell>
          <cell r="C120" t="str">
            <v>JEREZ MARTINEZ, JOSEFINA</v>
          </cell>
          <cell r="D120" t="str">
            <v>FERNANDEZ MAS, JOSEP</v>
          </cell>
          <cell r="E120" t="str">
            <v>JEREZ MARTINEZ, JOSEFINA</v>
          </cell>
          <cell r="F120" t="str">
            <v>Gerència Municipal</v>
          </cell>
          <cell r="G120" t="str">
            <v>Gerència Municipal</v>
          </cell>
          <cell r="H120" t="str">
            <v>4.- Serveis de programari de base</v>
          </cell>
          <cell r="I120" t="str">
            <v>COORDINACIÓ</v>
          </cell>
          <cell r="J120" t="str">
            <v>4.- Serveis de programari de base</v>
          </cell>
        </row>
        <row r="121">
          <cell r="A121" t="str">
            <v>SER0121</v>
          </cell>
          <cell r="B121" t="str">
            <v>Servei de directori</v>
          </cell>
          <cell r="C121" t="str">
            <v>LOPEZ VAZQUEZ, GEMMA</v>
          </cell>
          <cell r="E121" t="str">
            <v>BELLAVISTA ARIMANY, NEUS</v>
          </cell>
          <cell r="F121" t="str">
            <v>Gerència Municipal</v>
          </cell>
          <cell r="G121" t="str">
            <v>Gerència Municipal</v>
          </cell>
          <cell r="H121" t="str">
            <v>4.- Serveis de programari de base</v>
          </cell>
          <cell r="I121" t="str">
            <v>SEGURETAT TIC, RISC I COMPLIMENT</v>
          </cell>
          <cell r="J121" t="str">
            <v>4.- Serveis de programari de base</v>
          </cell>
        </row>
        <row r="122">
          <cell r="A122" t="str">
            <v>SER0122</v>
          </cell>
          <cell r="B122" t="str">
            <v>Monitorització</v>
          </cell>
          <cell r="C122" t="str">
            <v>DUQUE HERNANDEZ, CARMEN</v>
          </cell>
          <cell r="E122" t="str">
            <v>DUQUE HERNANDEZ, CARMEN</v>
          </cell>
          <cell r="F122" t="str">
            <v>Gerència Municipal</v>
          </cell>
          <cell r="G122" t="str">
            <v>Gerència Municipal</v>
          </cell>
          <cell r="H122" t="str">
            <v>4.- Serveis de programari de base</v>
          </cell>
          <cell r="I122" t="str">
            <v>EXPLOTACIÓ</v>
          </cell>
          <cell r="J122" t="str">
            <v>4.- Serveis de programari de base</v>
          </cell>
        </row>
        <row r="123">
          <cell r="A123" t="str">
            <v>SER0123</v>
          </cell>
          <cell r="B123" t="str">
            <v>Execució i monitoratge de tasques planificades (UC4, Planificador SAP, Batch)</v>
          </cell>
          <cell r="C123" t="str">
            <v>ROMERO ESTEBAN, ANGEL</v>
          </cell>
          <cell r="D123" t="str">
            <v>Romero Esteban, Angel</v>
          </cell>
          <cell r="E123" t="str">
            <v>DUQUE HERNANDEZ, CARMEN</v>
          </cell>
          <cell r="F123" t="str">
            <v>Gerència Municipal</v>
          </cell>
          <cell r="G123" t="str">
            <v>Gerència Municipal</v>
          </cell>
          <cell r="H123" t="str">
            <v>4.- Serveis de programari de base</v>
          </cell>
          <cell r="I123" t="str">
            <v>EXPLOTACIÓ</v>
          </cell>
          <cell r="J123" t="str">
            <v>4.- Serveis de programari de base</v>
          </cell>
        </row>
        <row r="124">
          <cell r="A124" t="str">
            <v>SER0124</v>
          </cell>
          <cell r="B124" t="str">
            <v>Missatgeria electrònica</v>
          </cell>
          <cell r="C124" t="str">
            <v>AGULLO LEON, JACINTO</v>
          </cell>
          <cell r="E124" t="str">
            <v>AZNAR IGLESIAS, JUAN ANTON</v>
          </cell>
          <cell r="F124" t="str">
            <v>Gerència Municipal</v>
          </cell>
          <cell r="G124" t="str">
            <v>Gerència Municipal</v>
          </cell>
          <cell r="H124" t="str">
            <v>5.- Serveis de gestió de dades</v>
          </cell>
          <cell r="I124" t="str">
            <v>LLOC DE TREBALL</v>
          </cell>
          <cell r="J124" t="str">
            <v>5.- Serveis de gestió de dades</v>
          </cell>
        </row>
        <row r="125">
          <cell r="A125" t="str">
            <v>SER0125</v>
          </cell>
          <cell r="B125" t="str">
            <v>Sistemes d’impressió massiva</v>
          </cell>
          <cell r="C125" t="str">
            <v>RIVERO GAYO, FELIP</v>
          </cell>
          <cell r="D125" t="str">
            <v>DUQUE HERNANDEZ, CARMEN</v>
          </cell>
          <cell r="E125" t="str">
            <v>DUQUE HERNANDEZ, CARMEN</v>
          </cell>
          <cell r="F125" t="str">
            <v>Gerència Municipal</v>
          </cell>
          <cell r="G125" t="str">
            <v>Gerència Municipal</v>
          </cell>
          <cell r="H125" t="str">
            <v>5.- Serveis de gestió de dades</v>
          </cell>
          <cell r="I125" t="str">
            <v>EXPLOTACIÓ</v>
          </cell>
          <cell r="J125" t="str">
            <v>5.- Serveis de gestió de dades</v>
          </cell>
        </row>
        <row r="126">
          <cell r="A126" t="str">
            <v>SER0126</v>
          </cell>
          <cell r="B126" t="str">
            <v>Gestió d’expedients</v>
          </cell>
          <cell r="C126" t="str">
            <v>NOUVILAS ROMERO, JOSE M.</v>
          </cell>
          <cell r="D126" t="str">
            <v>SOLER ORTIZ, RUBEN</v>
          </cell>
          <cell r="E126" t="str">
            <v>SOLER ORTIZ, RUBEN</v>
          </cell>
          <cell r="F126" t="str">
            <v>Gerència de Recursos</v>
          </cell>
          <cell r="G126" t="str">
            <v>Gerència Recursos</v>
          </cell>
          <cell r="H126" t="str">
            <v>5.- Serveis de gestió de dades</v>
          </cell>
          <cell r="I126" t="str">
            <v>CPD</v>
          </cell>
          <cell r="J126" t="str">
            <v>5.- Serveis de gestió de dades</v>
          </cell>
        </row>
        <row r="127">
          <cell r="A127" t="str">
            <v>SER0127</v>
          </cell>
          <cell r="B127" t="str">
            <v>Bases de dades</v>
          </cell>
          <cell r="C127" t="str">
            <v>LOMBART BADAL, FEDERICO</v>
          </cell>
          <cell r="E127" t="str">
            <v>SOLER ORTIZ, RUBEN</v>
          </cell>
          <cell r="F127" t="str">
            <v>Gerència Municipal</v>
          </cell>
          <cell r="G127" t="str">
            <v>Gerència Municipal</v>
          </cell>
          <cell r="H127" t="str">
            <v>5.- Serveis de gestió de dades</v>
          </cell>
          <cell r="I127" t="str">
            <v>CPD</v>
          </cell>
          <cell r="J127" t="str">
            <v>5.- Serveis de gestió de dades</v>
          </cell>
        </row>
        <row r="128">
          <cell r="A128" t="str">
            <v>SER0128</v>
          </cell>
          <cell r="B128" t="str">
            <v>Seguretat de les dades</v>
          </cell>
          <cell r="C128">
            <v>0</v>
          </cell>
          <cell r="E128" t="str">
            <v>BELLAVISTA ARIMANY, NEUS</v>
          </cell>
          <cell r="F128" t="str">
            <v>Gerència Municipal</v>
          </cell>
          <cell r="G128" t="str">
            <v>Gerència Municipal</v>
          </cell>
          <cell r="H128" t="str">
            <v>5.- Serveis de gestió de dades</v>
          </cell>
          <cell r="I128" t="str">
            <v>SEGURETAT TIC, RISC I COMPLIMENT</v>
          </cell>
          <cell r="J128" t="str">
            <v>5.- Serveis de gestió de dades</v>
          </cell>
        </row>
        <row r="129">
          <cell r="A129" t="str">
            <v>SER0129</v>
          </cell>
          <cell r="B129" t="str">
            <v>Lloc de treball</v>
          </cell>
          <cell r="C129" t="str">
            <v>AZNAR IGLESIAS, JUAN ANTON</v>
          </cell>
          <cell r="E129" t="str">
            <v>AZNAR IGLESIAS, JUAN ANTON</v>
          </cell>
          <cell r="F129" t="str">
            <v>Gerència Municipal</v>
          </cell>
          <cell r="G129" t="str">
            <v>Gerència Municipal</v>
          </cell>
          <cell r="H129" t="str">
            <v>6.- Serveis de presentació</v>
          </cell>
          <cell r="I129" t="str">
            <v>LLOC DE TREBALL</v>
          </cell>
          <cell r="J129" t="str">
            <v>6.- Serveis de presentació</v>
          </cell>
        </row>
        <row r="130">
          <cell r="A130" t="str">
            <v>SER0131</v>
          </cell>
          <cell r="B130" t="str">
            <v>Serveis per desenvolupament .NET</v>
          </cell>
          <cell r="C130" t="str">
            <v xml:space="preserve"> -</v>
          </cell>
          <cell r="E130" t="e">
            <v>#N/A</v>
          </cell>
          <cell r="F130" t="str">
            <v>Gerència Municipal</v>
          </cell>
          <cell r="G130" t="e">
            <v>#N/A</v>
          </cell>
          <cell r="H130" t="str">
            <v>7.- Serveis de solucions verticals</v>
          </cell>
          <cell r="I130" t="e">
            <v>#N/A</v>
          </cell>
          <cell r="J130" t="str">
            <v>7.- Serveis de solucions verticals</v>
          </cell>
        </row>
        <row r="131">
          <cell r="A131" t="str">
            <v>SER0132</v>
          </cell>
          <cell r="B131" t="str">
            <v>Consultoria de processos</v>
          </cell>
          <cell r="C131" t="str">
            <v>ECHEVARRIA MESEGUER, CARLOS</v>
          </cell>
          <cell r="E131">
            <v>0</v>
          </cell>
          <cell r="F131" t="str">
            <v>Gerència Municipal</v>
          </cell>
          <cell r="G131" t="str">
            <v>Gerència Municipal</v>
          </cell>
          <cell r="H131" t="str">
            <v>7.- Serveis de solucions verticals</v>
          </cell>
          <cell r="I131">
            <v>0</v>
          </cell>
          <cell r="J131" t="str">
            <v>7.- Serveis de solucions verticals</v>
          </cell>
        </row>
        <row r="132">
          <cell r="A132" t="str">
            <v>SER0133</v>
          </cell>
          <cell r="B132" t="str">
            <v>Framework i Serveis Comuns J2EE</v>
          </cell>
          <cell r="C132" t="str">
            <v>ORTIZ QUINTANA, IVAN</v>
          </cell>
          <cell r="D132" t="str">
            <v>LOPEZ BARBERO, RAFAEL</v>
          </cell>
          <cell r="E132" t="str">
            <v>LOPEZ BARBERO, RAFAEL</v>
          </cell>
          <cell r="F132" t="str">
            <v>Gerència Municipal</v>
          </cell>
          <cell r="G132" t="str">
            <v>IMI-TIC</v>
          </cell>
          <cell r="H132" t="str">
            <v>Enginyeria, Frameworks i Moduls comuns</v>
          </cell>
          <cell r="I132" t="str">
            <v>ENGINYERIA PROGRAMARI, FRAMEWORKS I MODULS COMUNS</v>
          </cell>
          <cell r="J132" t="str">
            <v>Enginyeria, Frameworks i Moduls comuns</v>
          </cell>
        </row>
        <row r="133">
          <cell r="A133" t="str">
            <v>SER0134</v>
          </cell>
          <cell r="B133" t="str">
            <v>Col·laboració</v>
          </cell>
          <cell r="C133" t="str">
            <v>AGULLO LEON, JACINTO</v>
          </cell>
          <cell r="E133" t="str">
            <v>AZNAR IGLESIAS, JUAN ANTON</v>
          </cell>
          <cell r="F133" t="str">
            <v>Gerència Municipal</v>
          </cell>
          <cell r="G133" t="str">
            <v>Gerència Municipal</v>
          </cell>
          <cell r="H133" t="str">
            <v>7.- Serveis de solucions verticals</v>
          </cell>
          <cell r="I133" t="str">
            <v>LLOC DE TREBALL</v>
          </cell>
          <cell r="J133" t="str">
            <v>7.- Serveis de solucions verticals</v>
          </cell>
        </row>
        <row r="134">
          <cell r="A134" t="str">
            <v>SER0135</v>
          </cell>
          <cell r="B134" t="str">
            <v>CRM Infraestructura</v>
          </cell>
          <cell r="C134" t="str">
            <v>AGULLO LEON, JACINTO</v>
          </cell>
          <cell r="E134" t="str">
            <v>AZNAR IGLESIAS, JUAN ANTON</v>
          </cell>
          <cell r="F134" t="str">
            <v>Gerència de Recursos</v>
          </cell>
          <cell r="G134" t="str">
            <v>Gerència de Drets de Ciutadania, Participació i Transpàrencia</v>
          </cell>
          <cell r="H134" t="str">
            <v>7.- Serveis de solucions verticals</v>
          </cell>
          <cell r="I134" t="str">
            <v>LLOC DE TREBALL</v>
          </cell>
          <cell r="J134" t="str">
            <v>7.- Serveis de solucions verticals</v>
          </cell>
        </row>
        <row r="135">
          <cell r="A135" t="str">
            <v>SER0136</v>
          </cell>
          <cell r="B135" t="str">
            <v>SAP</v>
          </cell>
          <cell r="C135" t="str">
            <v>Llanes Castilla, Juan Carlos</v>
          </cell>
          <cell r="D135" t="str">
            <v>FERNANDEZ MAS, JOSEP</v>
          </cell>
          <cell r="E135" t="str">
            <v>SOLER ORTIZ, RUBEN</v>
          </cell>
          <cell r="F135" t="str">
            <v>Gerència Municipal</v>
          </cell>
          <cell r="G135" t="str">
            <v>Gerència Municipal</v>
          </cell>
          <cell r="H135" t="str">
            <v>7.- Serveis de solucions verticals</v>
          </cell>
          <cell r="I135" t="str">
            <v>CPD</v>
          </cell>
          <cell r="J135" t="str">
            <v>7.- Serveis de solucions verticals</v>
          </cell>
        </row>
        <row r="136">
          <cell r="A136" t="str">
            <v>SER0137</v>
          </cell>
          <cell r="B136" t="str">
            <v>Plataforma de Gestió de Continguts</v>
          </cell>
          <cell r="C136" t="str">
            <v>AGULLO LEON, JACINTO</v>
          </cell>
          <cell r="E136" t="e">
            <v>#N/A</v>
          </cell>
          <cell r="F136" t="str">
            <v>Gerència Municipal</v>
          </cell>
          <cell r="G136" t="e">
            <v>#N/A</v>
          </cell>
          <cell r="H136" t="str">
            <v>7.- Serveis de solucions verticals</v>
          </cell>
          <cell r="I136" t="e">
            <v>#N/A</v>
          </cell>
          <cell r="J136" t="str">
            <v>7.- Serveis de solucions verticals</v>
          </cell>
        </row>
        <row r="137">
          <cell r="A137" t="str">
            <v>SER0138</v>
          </cell>
          <cell r="B137" t="str">
            <v>Serveis Lingüístics</v>
          </cell>
          <cell r="C137" t="str">
            <v>AGULLO LEON, JACINTO</v>
          </cell>
          <cell r="E137" t="str">
            <v>AZNAR IGLESIAS, JUAN ANTON</v>
          </cell>
          <cell r="F137" t="str">
            <v>Gerència Municipal</v>
          </cell>
          <cell r="G137" t="str">
            <v>Gerència Municipal</v>
          </cell>
          <cell r="H137" t="str">
            <v>7.- Serveis de solucions verticals</v>
          </cell>
          <cell r="I137" t="str">
            <v>LLOC DE TREBALL</v>
          </cell>
          <cell r="J137" t="str">
            <v>7.- Serveis de solucions verticals</v>
          </cell>
        </row>
        <row r="138">
          <cell r="A138" t="str">
            <v>SER0139</v>
          </cell>
          <cell r="B138" t="str">
            <v>Gestió documental (Frameworks, Documentum)</v>
          </cell>
          <cell r="C138" t="str">
            <v>LOPEZ BARBERO, RAFAEL</v>
          </cell>
          <cell r="D138" t="str">
            <v>LOPEZ BARBERO, RAFAEL</v>
          </cell>
          <cell r="E138" t="str">
            <v>LOPEZ BARBERO, RAFAEL</v>
          </cell>
          <cell r="F138" t="str">
            <v>Gerència de Recursos</v>
          </cell>
          <cell r="G138" t="str">
            <v>IMI-TIC</v>
          </cell>
          <cell r="H138" t="str">
            <v>Enginyeria, Frameworks i Moduls comuns</v>
          </cell>
          <cell r="I138" t="str">
            <v>ENGINYERIA PROGRAMARI, FRAMEWORKS I MODULS COMUNS</v>
          </cell>
          <cell r="J138" t="str">
            <v>ENGINYERIA PROGRAMARI, FRAMEWORKS I MODULS COMUNS</v>
          </cell>
        </row>
        <row r="139">
          <cell r="A139" t="str">
            <v>SER0140</v>
          </cell>
          <cell r="B139" t="str">
            <v>Autenticació i Autorització corporativa</v>
          </cell>
          <cell r="C139" t="str">
            <v>FERNANDEZ MARTINEZ, ANDRES</v>
          </cell>
          <cell r="D139" t="str">
            <v>LOPEZ BARBERO, RAFAEL</v>
          </cell>
          <cell r="E139" t="str">
            <v>LOPEZ BARBERO, RAFAEL</v>
          </cell>
          <cell r="F139" t="str">
            <v>Gerència de Recursos</v>
          </cell>
          <cell r="G139" t="str">
            <v>IMI-TIC</v>
          </cell>
          <cell r="H139" t="str">
            <v>Enginyeria, Frameworks i Moduls comuns</v>
          </cell>
          <cell r="I139" t="str">
            <v>ENGINYERIA PROGRAMARI, FRAMEWORKS I MODULS COMUNS</v>
          </cell>
          <cell r="J139" t="str">
            <v>ENGINYERIA PROGRAMARI, FRAMEWORKS I MODULS COMUNS</v>
          </cell>
        </row>
        <row r="140">
          <cell r="A140" t="str">
            <v>SER0141</v>
          </cell>
          <cell r="B140" t="str">
            <v>Entorns Desenvolupament Aplicacions</v>
          </cell>
          <cell r="C140" t="str">
            <v>ORTIZ QUINTANA, IVAN</v>
          </cell>
          <cell r="D140" t="str">
            <v>LOPEZ BARBERO, RAFAEL</v>
          </cell>
          <cell r="E140" t="str">
            <v>LOPEZ BARBERO, RAFAEL</v>
          </cell>
          <cell r="F140" t="str">
            <v>IMI-TIC</v>
          </cell>
          <cell r="G140" t="str">
            <v>IMI-TIC</v>
          </cell>
          <cell r="H140" t="str">
            <v>Enginyeria, Frameworks i Moduls comuns</v>
          </cell>
          <cell r="I140" t="str">
            <v>ENGINYERIA PROGRAMARI, FRAMEWORKS I MODULS COMUNS</v>
          </cell>
          <cell r="J140" t="str">
            <v>ENGINYERIA PROGRAMARI, FRAMEWORKS I MODULS COMUNS</v>
          </cell>
        </row>
        <row r="141">
          <cell r="A141" t="str">
            <v>SER0142</v>
          </cell>
          <cell r="B141" t="str">
            <v>Eines de Gestió d'Entregues i Desplegaments</v>
          </cell>
          <cell r="C141" t="str">
            <v>FRANCES JULIAN, M. ALICIA</v>
          </cell>
          <cell r="D141" t="str">
            <v>LOPEZ BARBERO, RAFAEL</v>
          </cell>
          <cell r="E141" t="str">
            <v>LAGE HUERTAS, JOSE</v>
          </cell>
          <cell r="F141" t="str">
            <v>IMI-TIC</v>
          </cell>
          <cell r="G141" t="str">
            <v>IMI-TIC</v>
          </cell>
          <cell r="H141" t="str">
            <v>Enginyeria, Frameworks i Moduls comuns</v>
          </cell>
          <cell r="I141" t="str">
            <v>SMO - Gestió de Serveis</v>
          </cell>
          <cell r="J141" t="str">
            <v>ENGINYERIA PROGRAMARI, FRAMEWORKS I MODULS COMUNS</v>
          </cell>
        </row>
        <row r="142">
          <cell r="A142" t="str">
            <v>SER0143</v>
          </cell>
          <cell r="B142" t="str">
            <v>Codificador i Geocodificadors</v>
          </cell>
          <cell r="C142" t="str">
            <v>PUIG PONS, XAVIER</v>
          </cell>
          <cell r="D142" t="str">
            <v>LOPEZ BARBERO, RAFAEL</v>
          </cell>
          <cell r="E142" t="str">
            <v>LOPEZ BARBERO, RAFAEL</v>
          </cell>
          <cell r="F142" t="str">
            <v>IMI-IDB</v>
          </cell>
          <cell r="G142" t="str">
            <v>IMI-IDB</v>
          </cell>
          <cell r="H142" t="str">
            <v>Enginyeria, Frameworks i Moduls comuns</v>
          </cell>
          <cell r="I142" t="str">
            <v>ENGINYERIA PROGRAMARI, FRAMEWORKS I MODULS COMUNS</v>
          </cell>
          <cell r="J142" t="str">
            <v>ENGINYERIA PROGRAMARI, FRAMEWORKS I MODULS COMUNS</v>
          </cell>
        </row>
        <row r="143">
          <cell r="A143" t="str">
            <v>SER0144</v>
          </cell>
          <cell r="B143" t="str">
            <v>Estadístiques</v>
          </cell>
          <cell r="C143" t="str">
            <v>AGULLO LEON, JACINTO</v>
          </cell>
          <cell r="E143" t="e">
            <v>#N/A</v>
          </cell>
          <cell r="F143" t="str">
            <v>Gerència de Recursos</v>
          </cell>
          <cell r="G143" t="e">
            <v>#N/A</v>
          </cell>
          <cell r="H143" t="str">
            <v>7.- Serveis de solucions verticals</v>
          </cell>
          <cell r="I143" t="e">
            <v>#N/A</v>
          </cell>
          <cell r="J143" t="str">
            <v>7.- Serveis de solucions verticals</v>
          </cell>
        </row>
        <row r="144">
          <cell r="A144" t="str">
            <v>SER0145</v>
          </cell>
          <cell r="B144" t="str">
            <v>Vídeo</v>
          </cell>
          <cell r="C144" t="str">
            <v>NUÑEZ GONZALEZ, J. MANUEL</v>
          </cell>
          <cell r="E144" t="str">
            <v>FELEZ ZAERA, ENRIQUE</v>
          </cell>
          <cell r="F144" t="str">
            <v>Gerència Municipal</v>
          </cell>
          <cell r="G144" t="str">
            <v>Gerència Municipal</v>
          </cell>
          <cell r="H144" t="str">
            <v>7.- Serveis de solucions verticals</v>
          </cell>
          <cell r="I144" t="str">
            <v>ENGINYERIA DE SISTEMES</v>
          </cell>
          <cell r="J144" t="str">
            <v>7.- Serveis de solucions verticals</v>
          </cell>
        </row>
        <row r="145">
          <cell r="A145" t="str">
            <v>SER0146</v>
          </cell>
          <cell r="B145" t="str">
            <v>Serveis Web</v>
          </cell>
          <cell r="C145" t="str">
            <v>NUÑEZ GONZALEZ, J. MANUEL</v>
          </cell>
          <cell r="E145" t="str">
            <v>BELLAVISTA ARIMANY, NEUS</v>
          </cell>
          <cell r="F145" t="str">
            <v>Gerència Municipal</v>
          </cell>
          <cell r="G145" t="str">
            <v>Gerència Municipal</v>
          </cell>
          <cell r="H145" t="str">
            <v>7.- Serveis de solucions verticals</v>
          </cell>
          <cell r="I145" t="str">
            <v>SEGURETAT TIC, RISC I COMPLIMENT</v>
          </cell>
          <cell r="J145" t="str">
            <v>7.- Serveis de solucions verticals</v>
          </cell>
        </row>
        <row r="146">
          <cell r="A146" t="str">
            <v>SER0147</v>
          </cell>
          <cell r="B146" t="str">
            <v>Plataformes de interoperabilitat</v>
          </cell>
          <cell r="C146" t="str">
            <v>CARMONA RUIZ, JUAN CARLO</v>
          </cell>
          <cell r="D146" t="str">
            <v>LOPEZ BARBERO, RAFAEL</v>
          </cell>
          <cell r="E146" t="str">
            <v>LOPEZ BARBERO, RAFAEL</v>
          </cell>
          <cell r="F146" t="str">
            <v>Gerència Municipal</v>
          </cell>
          <cell r="G146" t="str">
            <v>Gerència Municipal</v>
          </cell>
          <cell r="H146" t="str">
            <v>Enginyeria, Frameworks i Moduls comuns</v>
          </cell>
          <cell r="I146" t="str">
            <v>ENGINYERIA PROGRAMARI, FRAMEWORKS I MODULS COMUNS</v>
          </cell>
          <cell r="J146" t="str">
            <v>Enginyeria, Frameworks i Moduls comuns</v>
          </cell>
        </row>
        <row r="147">
          <cell r="A147" t="str">
            <v>SER0148</v>
          </cell>
          <cell r="B147" t="str">
            <v>Servei de mobilitat</v>
          </cell>
          <cell r="C147" t="str">
            <v>COLLADO COSTA, ALEJANDRO</v>
          </cell>
          <cell r="D147" t="str">
            <v>LOPEZ BARBERO, RAFAEL</v>
          </cell>
          <cell r="E147" t="str">
            <v>LOPEZ BARBERO, RAFAEL</v>
          </cell>
          <cell r="F147" t="str">
            <v>Gerència Municipal</v>
          </cell>
          <cell r="G147" t="str">
            <v>Gerència Municipal</v>
          </cell>
          <cell r="H147" t="str">
            <v>Enginyeria, Frameworks i Moduls comuns</v>
          </cell>
          <cell r="I147" t="str">
            <v>ENGINYERIA PROGRAMARI, FRAMEWORKS I MODULS COMUNS</v>
          </cell>
          <cell r="J147" t="str">
            <v>Enginyeria, Frameworks i Moduls comuns</v>
          </cell>
        </row>
        <row r="148">
          <cell r="A148" t="str">
            <v>SER0149</v>
          </cell>
          <cell r="B148" t="str">
            <v>Plataforma BI  Cognos Corporativa</v>
          </cell>
          <cell r="C148" t="str">
            <v>ROSALES POLO, JOSE LUIS</v>
          </cell>
          <cell r="D148" t="str">
            <v>SOLER ORTIZ, RUBEN</v>
          </cell>
          <cell r="E148" t="str">
            <v>SOLER ORTIZ, RUBEN</v>
          </cell>
          <cell r="F148" t="str">
            <v>Gerència Adjunta de Coordinació Territorial</v>
          </cell>
          <cell r="G148" t="str">
            <v>Gerència Municipal</v>
          </cell>
          <cell r="H148" t="str">
            <v>7.- Serveis de solucions verticals</v>
          </cell>
          <cell r="I148" t="str">
            <v>CPD</v>
          </cell>
          <cell r="J148" t="str">
            <v>7.- Serveis de solucions verticals</v>
          </cell>
        </row>
        <row r="149">
          <cell r="A149" t="str">
            <v>SER0150</v>
          </cell>
          <cell r="B149" t="str">
            <v>Administració Alcaldia</v>
          </cell>
          <cell r="C149" t="str">
            <v>LILLO ESPINOSA, ROSA M.</v>
          </cell>
          <cell r="D149" t="str">
            <v>SANTAMARIA PEREZ, GLORIA</v>
          </cell>
          <cell r="E149" t="str">
            <v>SANTAMARIA PEREZ, GLORIA</v>
          </cell>
          <cell r="F149" t="str">
            <v>Gerència de Recursos</v>
          </cell>
          <cell r="G149" t="str">
            <v>Gerència de Recursos</v>
          </cell>
          <cell r="H149" t="str">
            <v>Secretaria, Administració General i Gestió Documental</v>
          </cell>
          <cell r="I149" t="str">
            <v>RECURSOS</v>
          </cell>
          <cell r="J149" t="str">
            <v>RECURSOS I ALCALDIA</v>
          </cell>
        </row>
        <row r="150">
          <cell r="A150" t="str">
            <v>SER0151</v>
          </cell>
          <cell r="B150" t="str">
            <v>Gestió d'ordres de la GUB i Speis</v>
          </cell>
          <cell r="C150" t="str">
            <v>LILLO ESPINOSA, ROSA M.</v>
          </cell>
          <cell r="D150" t="str">
            <v>TORTOLA FERNANDEZ, JOSE A.</v>
          </cell>
          <cell r="E150" t="str">
            <v>CLOTET CIRUELO, JOSEP</v>
          </cell>
          <cell r="F150" t="str">
            <v>Gerència de Prevenció, Seguretat i Mobilitat</v>
          </cell>
          <cell r="G150" t="str">
            <v>Gerència de Seguretat i Prevenció</v>
          </cell>
          <cell r="H150" t="str">
            <v>Espai Urbà</v>
          </cell>
          <cell r="I150" t="str">
            <v>SEGURETAT I PREVENCIÓ</v>
          </cell>
          <cell r="J150" t="str">
            <v>SEGURETAT I PREVENCIÓ</v>
          </cell>
        </row>
        <row r="151">
          <cell r="A151" t="str">
            <v>SER0152</v>
          </cell>
          <cell r="B151" t="str">
            <v>QDOC. Normes ISO</v>
          </cell>
          <cell r="C151" t="str">
            <v>ROCA VILALTA, XAVIER</v>
          </cell>
          <cell r="D151" t="str">
            <v>ROCA VILALTA, XAVIER</v>
          </cell>
          <cell r="E151" t="str">
            <v>ROCA VILALTA, XAVIER</v>
          </cell>
          <cell r="F151" t="str">
            <v>Gerència de Recursos</v>
          </cell>
          <cell r="G151" t="str">
            <v>Gerència Municipal</v>
          </cell>
          <cell r="H151" t="str">
            <v>Secretaria, Administració General i Gestió Documental</v>
          </cell>
          <cell r="I151" t="str">
            <v>DRETS CIUTADANIA, PARTICIPACIÓ I TRANSPARÈNCIA</v>
          </cell>
          <cell r="J151" t="str">
            <v>DRETS CIUTADANIA, PARTICIPACIÓ I TRANSPARÈNCIA</v>
          </cell>
        </row>
        <row r="152">
          <cell r="A152" t="str">
            <v>SER0153</v>
          </cell>
          <cell r="B152" t="str">
            <v>Tauler d'Edictes Electrònics</v>
          </cell>
          <cell r="C152" t="str">
            <v>CAPELLA MINGUELL, ROSA M.</v>
          </cell>
          <cell r="D152" t="str">
            <v>SANTAMARIA PEREZ, GLORIA</v>
          </cell>
          <cell r="E152" t="str">
            <v>SANTAMARIA PEREZ, GLORIA</v>
          </cell>
          <cell r="F152" t="str">
            <v>Gerència de Recursos</v>
          </cell>
          <cell r="G152" t="str">
            <v>Gerència de Recursos</v>
          </cell>
          <cell r="H152" t="str">
            <v>Secretaria, Administració General i Gestió Documental</v>
          </cell>
          <cell r="I152" t="str">
            <v>RECURSOS</v>
          </cell>
          <cell r="J152" t="str">
            <v>RECURSOS I ALCALDIA</v>
          </cell>
        </row>
        <row r="153">
          <cell r="A153" t="str">
            <v>SER0154</v>
          </cell>
          <cell r="B153" t="str">
            <v>Wifi outdoor (ciutadà) – servei finalista</v>
          </cell>
          <cell r="C153">
            <v>0</v>
          </cell>
          <cell r="D153">
            <v>0</v>
          </cell>
          <cell r="E153">
            <v>0</v>
          </cell>
          <cell r="F153" t="str">
            <v>Gerència Municipal</v>
          </cell>
          <cell r="G153" t="str">
            <v>Gerència Municipal</v>
          </cell>
          <cell r="H153" t="str">
            <v>3.- Serveis de enllaç de dades i xarxa</v>
          </cell>
          <cell r="I153">
            <v>0</v>
          </cell>
          <cell r="J153" t="str">
            <v>3.- Serveis de enllaç de dades i xarxa</v>
          </cell>
        </row>
        <row r="154">
          <cell r="A154" t="str">
            <v>SER0155</v>
          </cell>
          <cell r="B154" t="str">
            <v>Expedients OEP de Districtes</v>
          </cell>
          <cell r="C154" t="str">
            <v>MARCH COROMINAS, MERCEDES</v>
          </cell>
          <cell r="D154" t="str">
            <v>TORTOLA FERNANDEZ, JOSE A.</v>
          </cell>
          <cell r="E154" t="str">
            <v>GUILLEN BELLIDO, JOSÉ MIGUEL</v>
          </cell>
          <cell r="F154" t="str">
            <v>Gerència d'Hàbitat Urbà</v>
          </cell>
          <cell r="G154" t="str">
            <v>Gerència Ecologia Urbana</v>
          </cell>
          <cell r="H154" t="str">
            <v>Espai Urbà</v>
          </cell>
          <cell r="I154" t="str">
            <v>ECOLOGIA URBANA. URBANISME</v>
          </cell>
          <cell r="J154" t="str">
            <v>ECOLOGIA URBANA. URBANISME</v>
          </cell>
        </row>
        <row r="155">
          <cell r="A155" t="str">
            <v>SER0156</v>
          </cell>
          <cell r="B155" t="str">
            <v>Intranet</v>
          </cell>
          <cell r="C155" t="str">
            <v>ALMATO GUITERAS, GLORIA</v>
          </cell>
          <cell r="D155" t="str">
            <v>ROCA VILALTA, XAVIER</v>
          </cell>
          <cell r="E155" t="str">
            <v>COMAPOSADA MARTI, MONTSERRAT</v>
          </cell>
          <cell r="F155" t="str">
            <v>Gerència Municipal</v>
          </cell>
          <cell r="G155" t="str">
            <v>Gerència Municipal</v>
          </cell>
          <cell r="H155" t="str">
            <v>7.- Serveis de solucions verticals</v>
          </cell>
          <cell r="I155" t="str">
            <v>INTERNET I CANALS</v>
          </cell>
          <cell r="J155" t="str">
            <v>DTI</v>
          </cell>
        </row>
        <row r="156">
          <cell r="A156" t="str">
            <v>SER0157</v>
          </cell>
          <cell r="B156" t="str">
            <v>Mobilitat de telefonia</v>
          </cell>
          <cell r="C156" t="str">
            <v>AGULLO LEON, JACINTO</v>
          </cell>
          <cell r="E156" t="str">
            <v>AZNAR IGLESIAS, JUAN ANTON</v>
          </cell>
          <cell r="F156" t="str">
            <v>Gerència Municipal</v>
          </cell>
          <cell r="G156" t="str">
            <v>Gerència Municipal</v>
          </cell>
          <cell r="H156" t="str">
            <v>7.- Serveis de solucions verticals</v>
          </cell>
          <cell r="I156" t="str">
            <v>LLOC DE TREBALL</v>
          </cell>
          <cell r="J156" t="str">
            <v>7.- Serveis de solucions verticals</v>
          </cell>
        </row>
        <row r="157">
          <cell r="A157" t="str">
            <v>SER0158</v>
          </cell>
          <cell r="B157" t="str">
            <v>Mòdul comú d'Informes</v>
          </cell>
          <cell r="C157" t="str">
            <v>SOLA PUY, ALFRED</v>
          </cell>
          <cell r="D157" t="str">
            <v>TORTOLA FERNANDEZ, JOSE A.</v>
          </cell>
          <cell r="E157" t="str">
            <v>GUILLEN BELLIDO, JOSÉ MIGUEL</v>
          </cell>
          <cell r="F157" t="str">
            <v>Gerència d'Hàbitat Urbà</v>
          </cell>
          <cell r="G157" t="str">
            <v>Gerència Ecologia Urbana</v>
          </cell>
          <cell r="H157" t="str">
            <v>Espai Urbà</v>
          </cell>
          <cell r="I157" t="str">
            <v>ECOLOGIA URBANA. URBANISME</v>
          </cell>
          <cell r="J157" t="str">
            <v>ECOLOGIA URBANA. URBANISME</v>
          </cell>
        </row>
        <row r="158">
          <cell r="A158" t="str">
            <v>SER0159</v>
          </cell>
          <cell r="B158" t="str">
            <v>Gestió d'Expedients de Personal</v>
          </cell>
          <cell r="C158" t="str">
            <v>ILLAN ROURA, INES</v>
          </cell>
          <cell r="D158" t="str">
            <v>PUY CASTELLS, JOSEP</v>
          </cell>
          <cell r="E158" t="str">
            <v>PUY CASTELLS, JOSEP</v>
          </cell>
          <cell r="F158" t="str">
            <v>Gerència de Recursos Humans i Organització</v>
          </cell>
          <cell r="G158" t="str">
            <v>Gerència de Recursos Humans i Organització</v>
          </cell>
          <cell r="H158" t="str">
            <v>Recursos Humans</v>
          </cell>
          <cell r="I158" t="str">
            <v>RRHH I ORGANITZACIÓ</v>
          </cell>
          <cell r="J158" t="str">
            <v>RRHH I ORGANITZACIÓ</v>
          </cell>
        </row>
        <row r="159">
          <cell r="A159" t="str">
            <v>SER0160</v>
          </cell>
          <cell r="B159" t="str">
            <v>Sistemes d'Informació, Tràmits i Gestions</v>
          </cell>
          <cell r="C159" t="str">
            <v>ROSSELL BLAZQUEZ, ALBERT</v>
          </cell>
          <cell r="D159" t="str">
            <v>TRIAS JUNCOSA, JAUME</v>
          </cell>
          <cell r="E159" t="str">
            <v>TRIAS JUNCOSA, JAUME</v>
          </cell>
          <cell r="F159" t="str">
            <v>Gerència de Recursos</v>
          </cell>
          <cell r="G159" t="str">
            <v>Gerència de Drets de Ciutadania, Participació i Transpàrencia</v>
          </cell>
          <cell r="H159" t="str">
            <v>Atenció al Ciutadà</v>
          </cell>
          <cell r="I159" t="str">
            <v>DRETS CIUTADANIA, PARTICIPACIÓ I TRANSPARÈNCIA</v>
          </cell>
          <cell r="J159" t="str">
            <v>DRETS CIUTADANIA, PARTICIPACIÓ I TRANSPARÈNCIA</v>
          </cell>
        </row>
        <row r="160">
          <cell r="A160" t="str">
            <v>SER0161</v>
          </cell>
          <cell r="B160" t="str">
            <v>Tramitacions per Internet</v>
          </cell>
          <cell r="C160" t="str">
            <v>TRIAS JUNCOSA, JAUME</v>
          </cell>
          <cell r="D160" t="str">
            <v>TRIAS JUNCOSA, JAUME</v>
          </cell>
          <cell r="E160" t="str">
            <v>TRIAS JUNCOSA, JAUME</v>
          </cell>
          <cell r="F160" t="str">
            <v>Gerència de Recursos</v>
          </cell>
          <cell r="G160" t="str">
            <v>Gerència de Recursos</v>
          </cell>
          <cell r="H160" t="str">
            <v>Atenció al Ciutadà</v>
          </cell>
          <cell r="I160" t="str">
            <v>SERVEIS COMUNS ADMINISTRACIÓ ELECTRÓNICA</v>
          </cell>
          <cell r="J160" t="str">
            <v>TRAMITACIÓ, PORTAL I CARPETES</v>
          </cell>
        </row>
        <row r="161">
          <cell r="A161" t="str">
            <v>SER0162</v>
          </cell>
          <cell r="B161" t="str">
            <v>Quioscos multiserveis</v>
          </cell>
          <cell r="C161" t="str">
            <v>TRIAS JUNCOSA, JAUME</v>
          </cell>
          <cell r="D161" t="str">
            <v>TRIAS JUNCOSA, JAUME</v>
          </cell>
          <cell r="E161" t="str">
            <v>TRIAS JUNCOSA, JAUME</v>
          </cell>
          <cell r="F161" t="str">
            <v>Gerència de Recursos</v>
          </cell>
          <cell r="G161" t="str">
            <v>Gerència de Drets de Ciutadania, Participació i Transpàrencia</v>
          </cell>
          <cell r="H161" t="str">
            <v>Atenció al Ciutadà</v>
          </cell>
          <cell r="I161" t="str">
            <v>DRETS CIUTADANIA, PARTICIPACIÓ I TRANSPARÈNCIA</v>
          </cell>
          <cell r="J161" t="str">
            <v>DRETS CIUTADANIA, PARTICIPACIÓ I TRANSPARÈNCIA</v>
          </cell>
        </row>
        <row r="162">
          <cell r="A162" t="str">
            <v>SER0163</v>
          </cell>
          <cell r="B162" t="str">
            <v>Servei de cita prèvia a les OAC's i Serveis Tècnics</v>
          </cell>
          <cell r="C162" t="str">
            <v>TRIAS JUNCOSA, JAUME</v>
          </cell>
          <cell r="D162" t="str">
            <v>TRIAS JUNCOSA, JAUME</v>
          </cell>
          <cell r="E162" t="str">
            <v>TRIAS JUNCOSA, JAUME</v>
          </cell>
          <cell r="F162" t="str">
            <v>Gerència de Recursos</v>
          </cell>
          <cell r="G162" t="str">
            <v>Gerència de Drets de Ciutadania, Participació i Transpàrencia</v>
          </cell>
          <cell r="H162" t="str">
            <v>Atenció al Ciutadà</v>
          </cell>
          <cell r="I162" t="str">
            <v>DRETS CIUTADANIA, PARTICIPACIÓ I TRANSPARÈNCIA</v>
          </cell>
          <cell r="J162" t="str">
            <v>DRETS CIUTADANIA, PARTICIPACIÓ I TRANSPARÈNCIA</v>
          </cell>
        </row>
        <row r="163">
          <cell r="A163" t="str">
            <v>SER0164</v>
          </cell>
          <cell r="B163" t="str">
            <v>Serveis web de publicació i interoperabilitat cartogràfica</v>
          </cell>
          <cell r="C163" t="str">
            <v>BOLIVAR LEYVA, MIGUEL ANG</v>
          </cell>
          <cell r="D163" t="str">
            <v>Sanz Marco, Lluis</v>
          </cell>
          <cell r="E163">
            <v>0</v>
          </cell>
          <cell r="F163" t="str">
            <v>IMI-IDB</v>
          </cell>
          <cell r="G163" t="str">
            <v>IMI-IDB</v>
          </cell>
          <cell r="H163" t="str">
            <v>Espai Urbà</v>
          </cell>
          <cell r="I163" t="str">
            <v>IMI - IDB</v>
          </cell>
          <cell r="J163" t="str">
            <v>Espai Urbà</v>
          </cell>
        </row>
        <row r="164">
          <cell r="A164" t="str">
            <v>SER0165</v>
          </cell>
          <cell r="B164" t="str">
            <v>Servei de visualització territorial Corporatiu (VISTA)</v>
          </cell>
          <cell r="C164" t="str">
            <v>BOLIVAR LEYVA, MIGUEL ANG</v>
          </cell>
          <cell r="D164" t="str">
            <v>SANZ MARCO, LLUIS</v>
          </cell>
          <cell r="E164">
            <v>0</v>
          </cell>
          <cell r="F164" t="str">
            <v>IMI-IDB</v>
          </cell>
          <cell r="G164" t="str">
            <v>IMI-IDB</v>
          </cell>
          <cell r="H164" t="str">
            <v>Espai Urbà</v>
          </cell>
          <cell r="I164" t="str">
            <v>IMI - IDB</v>
          </cell>
          <cell r="J164" t="str">
            <v>Espai Urbà</v>
          </cell>
        </row>
        <row r="165">
          <cell r="A165" t="str">
            <v>SER0166</v>
          </cell>
          <cell r="B165" t="str">
            <v>Serveis derivats de la plataforma Vista</v>
          </cell>
          <cell r="C165" t="str">
            <v>CEBRIAN AGRAS, JORDI</v>
          </cell>
          <cell r="D165" t="str">
            <v>LOPEZ FUMANAL, JUANJO</v>
          </cell>
          <cell r="E165" t="str">
            <v>GARCIA DE PEDRO, ENRIC</v>
          </cell>
          <cell r="F165" t="str">
            <v>IMI-IDB</v>
          </cell>
          <cell r="G165" t="str">
            <v>IMI-IDB</v>
          </cell>
          <cell r="H165" t="str">
            <v>IDB-Cartografia</v>
          </cell>
          <cell r="I165" t="str">
            <v>INFORMACIÓ DE BASE</v>
          </cell>
          <cell r="J165" t="str">
            <v>IDB-Cartografia</v>
          </cell>
        </row>
        <row r="166">
          <cell r="A166" t="str">
            <v>SER0167</v>
          </cell>
          <cell r="B166" t="str">
            <v>Servei d'integració de la informació i coneixement per a la coordinació territorial (BiMAP)</v>
          </cell>
          <cell r="C166" t="str">
            <v>ROSSELL BLAZQUEZ, ALBERT</v>
          </cell>
          <cell r="D166" t="str">
            <v>LOPEZ FUMANAL, JUANJO</v>
          </cell>
          <cell r="E166" t="str">
            <v>TRIAS JUNCOSA, JAUME</v>
          </cell>
          <cell r="F166" t="str">
            <v>Gerència Adjunta de Coordinació Territorial</v>
          </cell>
          <cell r="G166" t="str">
            <v>Gerència de Recursos</v>
          </cell>
          <cell r="H166" t="str">
            <v>Anàlisi de dades i Reporting</v>
          </cell>
          <cell r="I166" t="str">
            <v>INFORMACIÓ DE BASE</v>
          </cell>
          <cell r="J166" t="str">
            <v>INFORMACIÓ DE BASE</v>
          </cell>
        </row>
        <row r="167">
          <cell r="A167" t="str">
            <v>SER0168</v>
          </cell>
          <cell r="B167" t="str">
            <v>Servei web de consulta de la Guia Urbana i equipaments municipals (www.bcn.cat/guia)</v>
          </cell>
          <cell r="C167" t="str">
            <v>URENDA CHAVES, JOSE IGNAC</v>
          </cell>
          <cell r="E167" t="str">
            <v>GARCIA DE PEDRO, ENRIC</v>
          </cell>
          <cell r="F167" t="str">
            <v>Gerència de Recursos</v>
          </cell>
          <cell r="G167" t="str">
            <v>Gerència de Drets de Ciutadania, Participació i Transpàrencia</v>
          </cell>
          <cell r="H167" t="str">
            <v>IDB-Cartografia</v>
          </cell>
          <cell r="I167" t="str">
            <v>INFORMACIÓ DE BASE</v>
          </cell>
          <cell r="J167" t="str">
            <v>IDB-Cartografia</v>
          </cell>
        </row>
        <row r="168">
          <cell r="A168" t="str">
            <v>SER0169</v>
          </cell>
          <cell r="B168" t="str">
            <v>Servei d'integració de la informació urbanística per a la gestió interna municipal (SICS)</v>
          </cell>
          <cell r="C168" t="str">
            <v>LLINARES GINER, JAVIER</v>
          </cell>
          <cell r="E168" t="str">
            <v>GARCIA DE PEDRO, ENRIC</v>
          </cell>
          <cell r="F168" t="str">
            <v>IMI-IDB</v>
          </cell>
          <cell r="G168" t="str">
            <v>IMI-IDB</v>
          </cell>
          <cell r="H168" t="str">
            <v>IDB-Cartografia</v>
          </cell>
          <cell r="I168" t="str">
            <v>INFORMACIÓ DE BASE</v>
          </cell>
          <cell r="J168" t="str">
            <v>IDB-Cartografia</v>
          </cell>
        </row>
        <row r="169">
          <cell r="A169" t="str">
            <v>SER0170</v>
          </cell>
          <cell r="B169" t="str">
            <v>Serveis d'accés i tractament dela informació del SITEB basats en la plataforma Microstation (REFSITE</v>
          </cell>
          <cell r="C169" t="str">
            <v>NIEVA BENITO, JAVIER</v>
          </cell>
          <cell r="E169" t="str">
            <v>GARCIA DE PEDRO, ENRIC</v>
          </cell>
          <cell r="F169" t="str">
            <v>IMI-IDB</v>
          </cell>
          <cell r="G169" t="str">
            <v>IMI-IDB</v>
          </cell>
          <cell r="H169" t="str">
            <v>IDB-Cartografia</v>
          </cell>
          <cell r="I169" t="str">
            <v>INFORMACIÓ DE BASE</v>
          </cell>
          <cell r="J169" t="str">
            <v>IDB-Cartografia</v>
          </cell>
        </row>
        <row r="170">
          <cell r="A170" t="str">
            <v>SER0171</v>
          </cell>
          <cell r="B170" t="str">
            <v>Servei de suport cartogràfic a la gestió de la fiscalitat dels guals. (Gguals)</v>
          </cell>
          <cell r="C170" t="str">
            <v>LLINARES GINER, JAVIER</v>
          </cell>
          <cell r="E170" t="str">
            <v>GARCIA DE PEDRO, ENRIC</v>
          </cell>
          <cell r="F170" t="str">
            <v>Gerència de Prevenció, Seguretat i Mobilitat</v>
          </cell>
          <cell r="G170" t="str">
            <v>Gerència Ecologia Urbana</v>
          </cell>
          <cell r="H170" t="str">
            <v>IDB-Cartografia</v>
          </cell>
          <cell r="I170" t="str">
            <v>INFORMACIÓ DE BASE</v>
          </cell>
          <cell r="J170" t="str">
            <v>IDB-Cartografia</v>
          </cell>
        </row>
        <row r="171">
          <cell r="A171" t="str">
            <v>SER0172</v>
          </cell>
          <cell r="B171" t="str">
            <v>Servei de manteniment de la xarxa viària i sentits de circulació (Hermes)</v>
          </cell>
          <cell r="C171" t="str">
            <v>LLINARES GINER, JAVIER</v>
          </cell>
          <cell r="E171" t="str">
            <v>GARCIA DE PEDRO, ENRIC</v>
          </cell>
          <cell r="F171" t="str">
            <v>Gerència de Prevenció, Seguretat i Mobilitat</v>
          </cell>
          <cell r="G171" t="str">
            <v>Gerència Ecologia Urbana</v>
          </cell>
          <cell r="H171" t="str">
            <v>IDB-Cartografia</v>
          </cell>
          <cell r="I171" t="str">
            <v>INFORMACIÓ DE BASE</v>
          </cell>
          <cell r="J171" t="str">
            <v>IDB-Cartografia</v>
          </cell>
        </row>
        <row r="172">
          <cell r="A172" t="str">
            <v>SER0173</v>
          </cell>
          <cell r="B172" t="str">
            <v>Servei de manteniment i explotació de les fitxes itineràries de SPEIS  (Aigua)</v>
          </cell>
          <cell r="C172" t="str">
            <v>LLINARES GINER, JAVIER</v>
          </cell>
          <cell r="E172" t="str">
            <v>GARCIA DE PEDRO, ENRIC</v>
          </cell>
          <cell r="F172" t="str">
            <v>Gerència de Prevenció, Seguretat i Mobilitat</v>
          </cell>
          <cell r="G172" t="str">
            <v>Gerència de Seguretat i Prevenció</v>
          </cell>
          <cell r="H172" t="str">
            <v>IDB-Cartografia</v>
          </cell>
          <cell r="I172" t="str">
            <v>INFORMACIÓ DE BASE</v>
          </cell>
          <cell r="J172" t="str">
            <v>IDB-Cartografia</v>
          </cell>
        </row>
        <row r="173">
          <cell r="A173" t="str">
            <v>SER0174</v>
          </cell>
          <cell r="B173" t="str">
            <v>Interoperabilitat Interna</v>
          </cell>
          <cell r="C173" t="str">
            <v>AOIZ LINARES, J.JAVIER</v>
          </cell>
          <cell r="D173" t="str">
            <v>SOLER ORTIZ, RUBEN</v>
          </cell>
          <cell r="E173" t="str">
            <v>SOLER ORTIZ, RUBEN</v>
          </cell>
          <cell r="F173" t="str">
            <v>Gerència Municipal</v>
          </cell>
          <cell r="G173" t="str">
            <v>Gerència Municipal</v>
          </cell>
          <cell r="H173">
            <v>0</v>
          </cell>
          <cell r="I173" t="str">
            <v>CPD</v>
          </cell>
          <cell r="J173">
            <v>0</v>
          </cell>
        </row>
        <row r="174">
          <cell r="A174" t="str">
            <v>SER0175</v>
          </cell>
          <cell r="B174" t="str">
            <v>Servei de Comunicació Interna</v>
          </cell>
          <cell r="C174" t="str">
            <v>BERENGUER FELIPE DE, CRISTINA</v>
          </cell>
          <cell r="E174" t="str">
            <v>HERNAIZ ALZAMORA, DAVID</v>
          </cell>
          <cell r="F174" t="str">
            <v>IMI-TIC</v>
          </cell>
          <cell r="G174" t="str">
            <v>IMI-TIC</v>
          </cell>
          <cell r="H174" t="str">
            <v>Sistemes Gestió IMI</v>
          </cell>
          <cell r="I174" t="str">
            <v>ATENCIÓ PROPERA A L'USUARI</v>
          </cell>
          <cell r="J174" t="str">
            <v>Sistemes Gestió IMI</v>
          </cell>
        </row>
        <row r="175">
          <cell r="A175" t="str">
            <v>SER0176</v>
          </cell>
          <cell r="B175" t="str">
            <v>Gestió del coneixement</v>
          </cell>
          <cell r="C175" t="str">
            <v>JEREZ MARTINEZ, JOSEFINA</v>
          </cell>
          <cell r="E175" t="e">
            <v>#N/A</v>
          </cell>
          <cell r="F175" t="str">
            <v>IMI-TIC</v>
          </cell>
          <cell r="G175" t="e">
            <v>#N/A</v>
          </cell>
          <cell r="H175" t="str">
            <v>Sistemes Gestió IMI</v>
          </cell>
          <cell r="I175" t="e">
            <v>#N/A</v>
          </cell>
          <cell r="J175" t="str">
            <v>Sistemes Gestió IMI</v>
          </cell>
        </row>
        <row r="176">
          <cell r="A176" t="str">
            <v>SER0177</v>
          </cell>
          <cell r="B176" t="str">
            <v>Servei Comú de Plantilles</v>
          </cell>
          <cell r="C176" t="str">
            <v>ECHEVARRIA MESEGUER, CARLOS</v>
          </cell>
          <cell r="E176">
            <v>0</v>
          </cell>
          <cell r="F176" t="str">
            <v>Gerència Municipal</v>
          </cell>
          <cell r="G176" t="str">
            <v>Gerència Municipal</v>
          </cell>
          <cell r="H176" t="str">
            <v>Enginyeria, Frameworks i Moduls comuns</v>
          </cell>
          <cell r="I176" t="str">
            <v>ENGINYERIA PROGRAMARI, FRAMEWORKS I MODULS COMUNS</v>
          </cell>
          <cell r="J176" t="str">
            <v>ENGINYERIA PROGRAMARI, FRAMEWORKS I MODULS COMUNS</v>
          </cell>
        </row>
        <row r="177">
          <cell r="A177" t="str">
            <v>SER0178</v>
          </cell>
          <cell r="B177" t="str">
            <v>Arquitectura ARIS</v>
          </cell>
          <cell r="C177" t="str">
            <v>SUBIRAS PUGIBET, JAUME</v>
          </cell>
          <cell r="D177" t="str">
            <v>ECHEVARRIA MESEGUER, CARLOS</v>
          </cell>
          <cell r="E177">
            <v>0</v>
          </cell>
          <cell r="F177" t="str">
            <v>IMI-TIC</v>
          </cell>
          <cell r="G177" t="str">
            <v>IMI-TIC</v>
          </cell>
          <cell r="H177" t="str">
            <v xml:space="preserve">Procesos </v>
          </cell>
          <cell r="I177">
            <v>0</v>
          </cell>
          <cell r="J177" t="str">
            <v xml:space="preserve">Procesos </v>
          </cell>
        </row>
        <row r="178">
          <cell r="A178" t="str">
            <v>SER0179</v>
          </cell>
          <cell r="B178" t="str">
            <v>Servei eines de Gestió de Serveis</v>
          </cell>
          <cell r="C178" t="str">
            <v>SENTIS ORTIZ, JOAN</v>
          </cell>
          <cell r="D178" t="str">
            <v>LAGE HUERTAS, JOSE</v>
          </cell>
          <cell r="E178" t="str">
            <v>LAGE HUERTAS, JOSE</v>
          </cell>
          <cell r="F178" t="str">
            <v>IMI-TIC</v>
          </cell>
          <cell r="G178" t="str">
            <v>IMI-TIC</v>
          </cell>
          <cell r="H178" t="str">
            <v>Gestió Serveis TIC</v>
          </cell>
          <cell r="I178" t="str">
            <v>SMO - Gestió de Serveis</v>
          </cell>
          <cell r="J178" t="str">
            <v>Gestió Serveis TIC</v>
          </cell>
        </row>
        <row r="179">
          <cell r="A179" t="str">
            <v>SER0180</v>
          </cell>
          <cell r="B179" t="str">
            <v>Registre d'activitats i tràmits (RAT)</v>
          </cell>
          <cell r="C179" t="str">
            <v>ALEMANY SERRA, FRANCESC</v>
          </cell>
          <cell r="D179" t="str">
            <v>TRIAS JUNCOSA, JAUME</v>
          </cell>
          <cell r="E179" t="str">
            <v>TRIAS JUNCOSA, JAUME</v>
          </cell>
          <cell r="F179" t="str">
            <v>Gerència de Recursos</v>
          </cell>
          <cell r="G179" t="str">
            <v>Gerència de Recursos</v>
          </cell>
          <cell r="H179" t="str">
            <v>Atenció al Ciutadà</v>
          </cell>
          <cell r="I179" t="str">
            <v>DRETS CIUTADANIA, PARTICIPACIÓ I TRANSPARÈNCIA</v>
          </cell>
          <cell r="J179" t="str">
            <v>TRAMITACIÓ, PORTAL I CARPETES</v>
          </cell>
        </row>
        <row r="180">
          <cell r="A180" t="str">
            <v>SER0181</v>
          </cell>
          <cell r="B180" t="str">
            <v>Servei impressió de host</v>
          </cell>
          <cell r="C180" t="str">
            <v>AGUIRRE BARROS, MARIO</v>
          </cell>
          <cell r="E180" t="str">
            <v>AZNAR IGLESIAS, JUAN ANTON</v>
          </cell>
          <cell r="F180" t="str">
            <v>Institut Municipal d'Hisenda de Barcelona</v>
          </cell>
          <cell r="G180" t="str">
            <v>Institut Municipal d'Hisenda de Barcelona</v>
          </cell>
          <cell r="H180">
            <v>0</v>
          </cell>
          <cell r="I180" t="str">
            <v>LLOC DE TREBALL</v>
          </cell>
          <cell r="J180">
            <v>0</v>
          </cell>
        </row>
        <row r="181">
          <cell r="A181" t="str">
            <v>SER0182</v>
          </cell>
          <cell r="B181" t="str">
            <v>Servei impressió ofimàtica</v>
          </cell>
          <cell r="C181" t="str">
            <v>AGUIRRE BARROS, MARIO</v>
          </cell>
          <cell r="E181" t="str">
            <v>AZNAR IGLESIAS, JUAN ANTON</v>
          </cell>
          <cell r="F181" t="str">
            <v>Gerència Municipal</v>
          </cell>
          <cell r="G181" t="str">
            <v>Gerència Municipal</v>
          </cell>
          <cell r="H181">
            <v>0</v>
          </cell>
          <cell r="I181" t="str">
            <v>LLOC DE TREBALL</v>
          </cell>
          <cell r="J181">
            <v>0</v>
          </cell>
        </row>
        <row r="182">
          <cell r="A182" t="str">
            <v>SER0183</v>
          </cell>
          <cell r="B182" t="str">
            <v>Llicències d'Activitat</v>
          </cell>
          <cell r="C182" t="str">
            <v>GARCIA GONZALEZ, JOSEP</v>
          </cell>
          <cell r="D182" t="str">
            <v>TORTOLA FERNANDEZ, JOSE A.</v>
          </cell>
          <cell r="E182" t="str">
            <v>GUILLEN BELLIDO, JOSÉ MIGUEL</v>
          </cell>
          <cell r="F182" t="str">
            <v>Gerència d'Hàbitat Urbà</v>
          </cell>
          <cell r="G182" t="str">
            <v>Gerència Ecologia Urbana</v>
          </cell>
          <cell r="H182" t="str">
            <v>Espai Urbà</v>
          </cell>
          <cell r="I182" t="str">
            <v>ECOLOGIA URBANA. URBANISME</v>
          </cell>
          <cell r="J182" t="str">
            <v>GUILLEN BELLIDO, JOSÉ MIGUEL</v>
          </cell>
        </row>
        <row r="183">
          <cell r="A183" t="str">
            <v>SER0184</v>
          </cell>
          <cell r="B183" t="str">
            <v>Govern web - oficina tècnica</v>
          </cell>
          <cell r="C183" t="str">
            <v>ALMATO GUITERAS, GLORIA</v>
          </cell>
          <cell r="D183" t="str">
            <v>ROCA VILALTA, XAVIER</v>
          </cell>
          <cell r="E183" t="str">
            <v>COMAPOSADA MARTI, MONTSERRAT</v>
          </cell>
          <cell r="F183" t="str">
            <v>Gerència de Recursos</v>
          </cell>
          <cell r="G183" t="str">
            <v>Gerència de Recursos</v>
          </cell>
          <cell r="H183" t="str">
            <v>DTI</v>
          </cell>
          <cell r="I183" t="str">
            <v>INTERNET I CANALS</v>
          </cell>
          <cell r="J183" t="str">
            <v>DTI</v>
          </cell>
        </row>
        <row r="184">
          <cell r="A184" t="str">
            <v>SER0185</v>
          </cell>
          <cell r="B184" t="str">
            <v>Indicadors web</v>
          </cell>
          <cell r="C184" t="str">
            <v>BITLLOCH PUIGVERT, JOAN R</v>
          </cell>
          <cell r="D184" t="str">
            <v>ROCA VILALTA, XAVIER</v>
          </cell>
          <cell r="E184" t="str">
            <v>MARCILLAS RIERA, SILVIA</v>
          </cell>
          <cell r="F184" t="str">
            <v>Gerència de Recursos</v>
          </cell>
          <cell r="G184" t="str">
            <v>Gerència de Recursos</v>
          </cell>
          <cell r="H184" t="str">
            <v>DTI</v>
          </cell>
          <cell r="I184" t="str">
            <v>DRETS CIUTADANIA, PARTICIPACIÓ I TRANSPARÈNCIA</v>
          </cell>
          <cell r="J184" t="str">
            <v>DTI</v>
          </cell>
        </row>
        <row r="185">
          <cell r="A185" t="str">
            <v>SER0186</v>
          </cell>
          <cell r="B185" t="str">
            <v>Mòduls transversals d'Internet</v>
          </cell>
          <cell r="C185" t="str">
            <v>COMAPOSADA MARTI, MONTSERRAT</v>
          </cell>
          <cell r="D185" t="str">
            <v>ROCA VILALTA, XAVIER</v>
          </cell>
          <cell r="E185" t="str">
            <v>MARCILLAS RIERA, SILVIA</v>
          </cell>
          <cell r="F185" t="str">
            <v>Gerència de Recursos</v>
          </cell>
          <cell r="G185" t="str">
            <v>Gerència de Recursos</v>
          </cell>
          <cell r="H185" t="str">
            <v>DTI</v>
          </cell>
          <cell r="I185" t="str">
            <v>DRETS CIUTADANIA, PARTICIPACIÓ I TRANSPARÈNCIA</v>
          </cell>
          <cell r="J185" t="str">
            <v>DTI</v>
          </cell>
        </row>
        <row r="186">
          <cell r="A186" t="str">
            <v>SER0187</v>
          </cell>
          <cell r="B186" t="str">
            <v>Gestió de continguts d'Internet</v>
          </cell>
          <cell r="C186" t="str">
            <v>ALMATO GUITERAS, GLORIA</v>
          </cell>
          <cell r="D186" t="str">
            <v>ROCA VILALTA, XAVIER</v>
          </cell>
          <cell r="E186" t="str">
            <v>MARCILLAS RIERA, SILVIA</v>
          </cell>
          <cell r="F186" t="str">
            <v>Gerència de Recursos</v>
          </cell>
          <cell r="G186" t="str">
            <v>Gerència de Recursos</v>
          </cell>
          <cell r="H186" t="str">
            <v>DTI</v>
          </cell>
          <cell r="I186" t="str">
            <v>INTERNET I CANALS</v>
          </cell>
          <cell r="J186" t="str">
            <v>DTI</v>
          </cell>
        </row>
        <row r="187">
          <cell r="A187" t="str">
            <v>SER0188</v>
          </cell>
          <cell r="B187" t="str">
            <v>Infrastructures web</v>
          </cell>
          <cell r="C187" t="str">
            <v>BITLLOCH PUIGVERT, JOAN R</v>
          </cell>
          <cell r="D187" t="str">
            <v>ROCA VILALTA, XAVIER</v>
          </cell>
          <cell r="E187" t="str">
            <v>MARCILLAS RIERA, SILVIA</v>
          </cell>
          <cell r="F187" t="str">
            <v>Gerència de Recursos</v>
          </cell>
          <cell r="G187" t="str">
            <v>Gerència de Recursos</v>
          </cell>
          <cell r="H187" t="str">
            <v>DTI</v>
          </cell>
          <cell r="I187" t="str">
            <v>DRETS CIUTADANIA, PARTICIPACIÓ I TRANSPARÈNCIA</v>
          </cell>
          <cell r="J187" t="str">
            <v>DTI</v>
          </cell>
        </row>
        <row r="188">
          <cell r="A188" t="str">
            <v>SER0189</v>
          </cell>
          <cell r="B188" t="str">
            <v>Webs especials</v>
          </cell>
          <cell r="C188" t="str">
            <v>COMAPOSADA MARTI, MONTSERRAT</v>
          </cell>
          <cell r="D188" t="str">
            <v>ROCA VILALTA, XAVIER</v>
          </cell>
          <cell r="E188" t="str">
            <v>MARCILLAS RIERA, SILVIA</v>
          </cell>
          <cell r="F188" t="str">
            <v>Gerència de Recursos</v>
          </cell>
          <cell r="G188" t="str">
            <v>Gerència de Recursos</v>
          </cell>
          <cell r="H188" t="str">
            <v>DTI</v>
          </cell>
          <cell r="I188" t="str">
            <v>DRETS CIUTADANIA, PARTICIPACIÓ I TRANSPARÈNCIA</v>
          </cell>
          <cell r="J188" t="str">
            <v>DTI</v>
          </cell>
        </row>
        <row r="189">
          <cell r="A189" t="str">
            <v>SER0190</v>
          </cell>
          <cell r="B189" t="str">
            <v>Web Notícies</v>
          </cell>
          <cell r="C189" t="str">
            <v>COMAPOSADA MARTI, MONTSERRAT</v>
          </cell>
          <cell r="D189" t="str">
            <v>ROCA VILALTA, XAVIER</v>
          </cell>
          <cell r="E189" t="str">
            <v>MARCILLAS RIERA, SILVIA</v>
          </cell>
          <cell r="F189" t="str">
            <v>Gerència de Recursos</v>
          </cell>
          <cell r="G189" t="str">
            <v>Gerència de Recursos</v>
          </cell>
          <cell r="H189" t="str">
            <v>DTI</v>
          </cell>
          <cell r="I189" t="str">
            <v>DRETS CIUTADANIA, PARTICIPACIÓ I TRANSPARÈNCIA</v>
          </cell>
          <cell r="J189" t="str">
            <v>DTI</v>
          </cell>
        </row>
        <row r="190">
          <cell r="A190" t="str">
            <v>SER0191</v>
          </cell>
          <cell r="B190" t="str">
            <v>Web Publicacions</v>
          </cell>
          <cell r="C190" t="str">
            <v>ALMATO GUITERAS, GLORIA</v>
          </cell>
          <cell r="D190" t="str">
            <v>ROCA VILALTA, XAVIER</v>
          </cell>
          <cell r="E190" t="str">
            <v>MARCILLAS RIERA, SILVIA</v>
          </cell>
          <cell r="F190" t="str">
            <v>Gerència de Recursos</v>
          </cell>
          <cell r="G190" t="str">
            <v>Gerència de Recursos</v>
          </cell>
          <cell r="H190" t="str">
            <v>DTI</v>
          </cell>
          <cell r="I190" t="str">
            <v>DRETS CIUTADANIA, PARTICIPACIÓ I TRANSPARÈNCIA</v>
          </cell>
          <cell r="J190" t="str">
            <v>DTI</v>
          </cell>
        </row>
        <row r="191">
          <cell r="A191" t="str">
            <v>SER0192</v>
          </cell>
          <cell r="B191" t="str">
            <v>Serveis Multimèdia Web</v>
          </cell>
          <cell r="C191" t="str">
            <v>ALMATO GUITERAS, GLORIA</v>
          </cell>
          <cell r="D191" t="str">
            <v>ROCA VILALTA, XAVIER</v>
          </cell>
          <cell r="E191" t="str">
            <v>MARCILLAS RIERA, SILVIA</v>
          </cell>
          <cell r="F191" t="str">
            <v>Gerència de Recursos</v>
          </cell>
          <cell r="G191" t="str">
            <v>Gerència de Recursos</v>
          </cell>
          <cell r="H191" t="str">
            <v>DTI</v>
          </cell>
          <cell r="I191" t="str">
            <v>DRETS CIUTADANIA, PARTICIPACIÓ I TRANSPARÈNCIA</v>
          </cell>
          <cell r="J191" t="str">
            <v>DTI</v>
          </cell>
        </row>
        <row r="192">
          <cell r="A192" t="str">
            <v>SER0193</v>
          </cell>
          <cell r="B192" t="str">
            <v>Traces d'auditoria d'accesos i consulta de dades</v>
          </cell>
          <cell r="C192" t="str">
            <v>CARMONA RUIZ, JUAN CARLO</v>
          </cell>
          <cell r="D192" t="str">
            <v>LOPEZ BARBERO, RAFAEL</v>
          </cell>
          <cell r="E192" t="str">
            <v>LOPEZ BARBERO, RAFAEL</v>
          </cell>
          <cell r="F192" t="str">
            <v>Gerència Municipal</v>
          </cell>
          <cell r="G192" t="str">
            <v>Gerència Municipal</v>
          </cell>
          <cell r="H192" t="str">
            <v>Enginyeria, Frameworks i Moduls comuns</v>
          </cell>
          <cell r="I192" t="str">
            <v>ENGINYERIA PROGRAMARI, FRAMEWORKS I MODULS COMUNS</v>
          </cell>
          <cell r="J192" t="str">
            <v>ENGINYERIA PROGRAMARI, FRAMEWORKS I MODULS COMUNS</v>
          </cell>
        </row>
        <row r="193">
          <cell r="A193" t="str">
            <v>SER0194</v>
          </cell>
          <cell r="B193" t="str">
            <v>Reports, Plantilles i SICON</v>
          </cell>
          <cell r="C193" t="str">
            <v>ORTIZ QUINTANA, IVAN</v>
          </cell>
          <cell r="D193" t="str">
            <v>LOPEZ BARBERO, RAFAEL</v>
          </cell>
          <cell r="E193" t="str">
            <v>LOPEZ BARBERO, RAFAEL</v>
          </cell>
          <cell r="F193" t="str">
            <v>Gerència Municipal</v>
          </cell>
          <cell r="G193" t="str">
            <v>Gerència Municipal</v>
          </cell>
          <cell r="H193" t="str">
            <v>Enginyeria, Frameworks i Moduls comuns</v>
          </cell>
          <cell r="I193" t="str">
            <v>ENGINYERIA PROGRAMARI, FRAMEWORKS I MODULS COMUNS</v>
          </cell>
          <cell r="J193" t="str">
            <v>ENGINYERIA PROGRAMARI, FRAMEWORKS I MODULS COMUNS</v>
          </cell>
        </row>
        <row r="194">
          <cell r="A194" t="str">
            <v>SER0195</v>
          </cell>
          <cell r="B194" t="str">
            <v>Estadístiques Municipals</v>
          </cell>
          <cell r="C194" t="str">
            <v>AZORI JUNYENT, CARLOS</v>
          </cell>
          <cell r="D194" t="str">
            <v>TRIAS JUNCOSA, JAUME</v>
          </cell>
          <cell r="E194" t="str">
            <v>SERRA FERRANDO, MARTA</v>
          </cell>
          <cell r="F194" t="str">
            <v>Gerència de Recursos</v>
          </cell>
          <cell r="G194" t="str">
            <v>Gerència de Recursos</v>
          </cell>
          <cell r="H194" t="str">
            <v>Atenció al Ciutadà</v>
          </cell>
          <cell r="I194" t="str">
            <v>ANÀLISI DE DADES I REPORTING</v>
          </cell>
          <cell r="J194" t="str">
            <v>ANÀLISI DE DADES I REPORTING</v>
          </cell>
        </row>
        <row r="195">
          <cell r="A195" t="str">
            <v>SER0197</v>
          </cell>
          <cell r="B195" t="str">
            <v>Sistema d'Explotació de dades i reporting del IBE</v>
          </cell>
          <cell r="C195" t="str">
            <v>GONZALEZ GARCIA, SUSANA</v>
          </cell>
          <cell r="D195" t="str">
            <v>LLUCH LOPEZ, JAIME</v>
          </cell>
          <cell r="E195" t="str">
            <v>LLUCH LOPEZ, JAIME</v>
          </cell>
          <cell r="F195" t="str">
            <v>Gerència de Qualitat de Vida, Igualtat i Esports</v>
          </cell>
          <cell r="G195" t="str">
            <v>Gerència de Drets de Ciutadania, Participació i Transpàrencia</v>
          </cell>
          <cell r="H195" t="str">
            <v>Anàlisi de dades i Reporting</v>
          </cell>
          <cell r="I195" t="str">
            <v>ANÀLISI DE DADES I REPORTING</v>
          </cell>
          <cell r="J195" t="str">
            <v>ANÀLISI DE DADES I REPORTING</v>
          </cell>
        </row>
        <row r="196">
          <cell r="A196" t="str">
            <v>SERXIBE</v>
          </cell>
          <cell r="B196" t="str">
            <v>Pla IBE</v>
          </cell>
          <cell r="C196" t="str">
            <v>MARCILLAS RIERA, SILVIA</v>
          </cell>
          <cell r="D196" t="str">
            <v>LLUCH LOPEZ, JAIME</v>
          </cell>
          <cell r="E196" t="str">
            <v>ROCA VILALTA, XAVIER</v>
          </cell>
          <cell r="F196" t="str">
            <v>Gerència de Qualitat de Vida, Igualtat i Esports</v>
          </cell>
          <cell r="G196" t="str">
            <v>Gerència de Drets de Ciutadania, Participació i Transpàrencia</v>
          </cell>
          <cell r="H196" t="str">
            <v>Anàlisi de dades i Reporting</v>
          </cell>
          <cell r="I196" t="str">
            <v>DRETS CIUTADANIA, PARTICIPACIÓ I TRANSPARÈNCIA</v>
          </cell>
          <cell r="J196" t="str">
            <v>ANÀLISI DE DADES I REPORTING</v>
          </cell>
        </row>
        <row r="197">
          <cell r="A197" t="str">
            <v>SER0198</v>
          </cell>
          <cell r="B197" t="str">
            <v>Serveis professionals Anàlisi i Reporting</v>
          </cell>
          <cell r="C197" t="str">
            <v>LLUCH LOPEZ, JAIME</v>
          </cell>
          <cell r="D197" t="str">
            <v>LLUCH LOPEZ, JAIME</v>
          </cell>
          <cell r="E197" t="str">
            <v>LLUCH LOPEZ, JAIME</v>
          </cell>
          <cell r="F197" t="str">
            <v>Gerència Municipal</v>
          </cell>
          <cell r="G197" t="str">
            <v>Gerència Municipal</v>
          </cell>
          <cell r="H197" t="str">
            <v>Anàlisi de dades i Reporting</v>
          </cell>
          <cell r="I197" t="str">
            <v>ANÀLISI DE DADES I REPORTING</v>
          </cell>
          <cell r="J197" t="str">
            <v>ANÀLISI DE DADES I REPORTING</v>
          </cell>
        </row>
        <row r="198">
          <cell r="A198" t="str">
            <v>SER0201</v>
          </cell>
          <cell r="B198" t="str">
            <v>DWH Sonòmetres</v>
          </cell>
          <cell r="C198" t="str">
            <v>LOPEZ JALLE, JOSE RAMON</v>
          </cell>
          <cell r="D198" t="str">
            <v>LLUCH LOPEZ, JAIME</v>
          </cell>
          <cell r="E198" t="str">
            <v>LLUCH LOPEZ, JAIME</v>
          </cell>
          <cell r="F198" t="str">
            <v>Gerència d'Hàbitat Urbà</v>
          </cell>
          <cell r="G198" t="str">
            <v>Gerència Ecologia Urbana</v>
          </cell>
          <cell r="H198" t="str">
            <v>Anàlisi de dades i Reporting</v>
          </cell>
          <cell r="I198" t="str">
            <v>ANÀLISI DE DADES I REPORTING</v>
          </cell>
          <cell r="J198" t="str">
            <v>ANÀLISI DE DADES I REPORTING</v>
          </cell>
        </row>
        <row r="199">
          <cell r="A199" t="str">
            <v>SER0203</v>
          </cell>
          <cell r="B199" t="str">
            <v>PCM Comptabilitat de Costos ABC</v>
          </cell>
          <cell r="C199" t="str">
            <v>MARCH COROMINAS, MERCEDES</v>
          </cell>
          <cell r="D199" t="str">
            <v>CASTRO MORAL, LLUIS</v>
          </cell>
          <cell r="E199" t="str">
            <v>TORTOLA FERNANDEZ, JOSE A.</v>
          </cell>
          <cell r="F199" t="str">
            <v>Gerència d'Economia, Empresa i Ocupació</v>
          </cell>
          <cell r="G199" t="str">
            <v>Gerència de Presidència i Economia</v>
          </cell>
          <cell r="H199" t="str">
            <v>Gestió Econòmico-Financera</v>
          </cell>
          <cell r="I199" t="str">
            <v>PRESIDÈNCIA I ECONOMIA</v>
          </cell>
          <cell r="J199" t="str">
            <v>PRESIDÈNCIA I ECONOMIA</v>
          </cell>
        </row>
        <row r="200">
          <cell r="A200" t="str">
            <v>SER0204</v>
          </cell>
          <cell r="B200" t="str">
            <v>Gestió d'Actius</v>
          </cell>
          <cell r="C200" t="str">
            <v>LILLO ESPINOSA, ENRIQUE</v>
          </cell>
          <cell r="D200" t="str">
            <v>SANTAMARIA PEREZ, GLORIA</v>
          </cell>
          <cell r="E200" t="str">
            <v>SANTAMARIA PEREZ, GLORIA</v>
          </cell>
          <cell r="G200" t="str">
            <v>Gerència de Recursos</v>
          </cell>
          <cell r="H200" t="str">
            <v>Gestió Econòmico-Financera</v>
          </cell>
          <cell r="I200" t="str">
            <v>RECURSOS</v>
          </cell>
          <cell r="J200" t="str">
            <v>RECURSOS I ALCALDIA</v>
          </cell>
        </row>
        <row r="201">
          <cell r="A201" t="str">
            <v>SER0206  </v>
          </cell>
          <cell r="B201" t="str">
            <v>Framework i Serveis Comuns .NET</v>
          </cell>
          <cell r="C201" t="str">
            <v>FERNANDEZ MARTINEZ, ANDRES</v>
          </cell>
          <cell r="D201" t="str">
            <v>LOPEZ BARBERO, RAFAEL</v>
          </cell>
          <cell r="E201" t="str">
            <v>FERNANDEZ MARTINEZ, ANDRES</v>
          </cell>
          <cell r="F201" t="str">
            <v>IMI-TIC</v>
          </cell>
          <cell r="G201" t="str">
            <v>IMI-TIC</v>
          </cell>
          <cell r="H201" t="str">
            <v>Enginyeria, Frameworks i Moduls comuns</v>
          </cell>
          <cell r="I201" t="str">
            <v>ENGINYERIA PROGRAMARI, FRAMEWORKS I MODULS COMUNS</v>
          </cell>
          <cell r="J201" t="str">
            <v>ENGINYERIA PROGRAMARI, FRAMEWORKS I MODULS COMUNS</v>
          </cell>
        </row>
        <row r="202">
          <cell r="A202" t="str">
            <v>SER0207</v>
          </cell>
          <cell r="B202" t="str">
            <v>Serveis Comuns i Integracions SAP</v>
          </cell>
          <cell r="C202" t="str">
            <v>PUIG PONS, XAVIER</v>
          </cell>
          <cell r="D202" t="str">
            <v>LOPEZ BARBERO, RAFAEL</v>
          </cell>
          <cell r="E202" t="str">
            <v>LOPEZ BARBERO, RAFAEL</v>
          </cell>
          <cell r="F202" t="str">
            <v>IMI-TIC</v>
          </cell>
          <cell r="G202" t="str">
            <v>IMI-TIC</v>
          </cell>
          <cell r="H202" t="str">
            <v>Enginyeria, Frameworks i Moduls comuns</v>
          </cell>
          <cell r="I202" t="str">
            <v>ENGINYERIA PROGRAMARI, FRAMEWORKS I MODULS COMUNS</v>
          </cell>
          <cell r="J202" t="str">
            <v>ENGINYERIA PROGRAMARI, FRAMEWORKS I MODULS COMUNS</v>
          </cell>
        </row>
        <row r="203">
          <cell r="A203" t="str">
            <v>SER0208</v>
          </cell>
          <cell r="B203" t="str">
            <v>SAGE XRT Treasury</v>
          </cell>
          <cell r="C203" t="str">
            <v>LILLO ESPINOSA, ENRIQUE</v>
          </cell>
          <cell r="D203" t="str">
            <v>CASTRO MORAL, LLUIS</v>
          </cell>
          <cell r="E203" t="str">
            <v>TORTOLA FERNANDEZ, JOSE A.</v>
          </cell>
          <cell r="F203" t="str">
            <v>Gerència d'Economia, Empresa i Ocupació</v>
          </cell>
          <cell r="G203" t="str">
            <v>Gerència de Presidència i Economia</v>
          </cell>
          <cell r="H203" t="str">
            <v>Gestió Econòmico-Financera</v>
          </cell>
          <cell r="I203" t="str">
            <v>PRESIDÈNCIA I ECONOMIA</v>
          </cell>
          <cell r="J203" t="str">
            <v>PRESIDÈNCIA I ECONOMIA</v>
          </cell>
        </row>
        <row r="204">
          <cell r="A204" t="str">
            <v>SER0212</v>
          </cell>
          <cell r="B204" t="str">
            <v>Sap BPC Pressupostos</v>
          </cell>
          <cell r="C204" t="str">
            <v>CASADEMUNT TORRAS, JAVIER</v>
          </cell>
          <cell r="D204" t="str">
            <v>CASTRO MORAL, LLUIS</v>
          </cell>
          <cell r="E204" t="str">
            <v>TORTOLA FERNANDEZ, JOSE A.</v>
          </cell>
          <cell r="F204" t="str">
            <v>Gerència d'Economia, Empresa i Ocupació</v>
          </cell>
          <cell r="G204" t="str">
            <v>Gerència de Presidència i Economia</v>
          </cell>
          <cell r="H204" t="str">
            <v>Gestió Econòmico-Financera</v>
          </cell>
          <cell r="I204" t="str">
            <v>PRESIDÈNCIA I ECONOMIA</v>
          </cell>
          <cell r="J204" t="str">
            <v>PRESIDÈNCIA I ECONOMIA</v>
          </cell>
        </row>
        <row r="205">
          <cell r="A205" t="str">
            <v>SER0214</v>
          </cell>
          <cell r="B205" t="str">
            <v>Tècnics de Barri</v>
          </cell>
          <cell r="C205">
            <v>0</v>
          </cell>
          <cell r="D205" t="str">
            <v>TORTOLA FERNANDEZ, JOSE A.</v>
          </cell>
          <cell r="E205" t="str">
            <v>GALLARDO RUEDA, MONTSERRAT</v>
          </cell>
          <cell r="F205" t="str">
            <v>Gerència Adjunta de Coordinació Territorial</v>
          </cell>
          <cell r="G205" t="str">
            <v>Gerència Municipal</v>
          </cell>
          <cell r="H205" t="str">
            <v>Espai Urbà</v>
          </cell>
          <cell r="I205" t="str">
            <v>ECOLOGIA URBANA. URBANISME</v>
          </cell>
          <cell r="J205" t="str">
            <v>GERENCIA MPAL, OCUPACIÓ I DISTRICTES</v>
          </cell>
        </row>
        <row r="206">
          <cell r="A206" t="str">
            <v>SER0250</v>
          </cell>
          <cell r="B206" t="str">
            <v>Gestor d'Integracions (GdI)</v>
          </cell>
          <cell r="C206" t="str">
            <v>ALEMANY SERRA, FRANCESC</v>
          </cell>
          <cell r="D206" t="str">
            <v>TRIAS JUNCOSA, JAUME</v>
          </cell>
          <cell r="E206" t="str">
            <v>TRIAS JUNCOSA, JAUME</v>
          </cell>
          <cell r="F206" t="str">
            <v>IMI-IDB</v>
          </cell>
          <cell r="G206" t="str">
            <v>IMI-TIC</v>
          </cell>
          <cell r="H206" t="str">
            <v>Atenció al Ciutadà</v>
          </cell>
          <cell r="I206" t="str">
            <v>IMI - IDB</v>
          </cell>
          <cell r="J206" t="str">
            <v>IMI - IDB</v>
          </cell>
        </row>
        <row r="207">
          <cell r="A207" t="str">
            <v>SER0251</v>
          </cell>
          <cell r="B207" t="str">
            <v>Plataforma Sentilo</v>
          </cell>
          <cell r="C207" t="str">
            <v>CASAUS BARREDA, FRANCESC</v>
          </cell>
          <cell r="D207" t="str">
            <v>CIRERA GONZALEZ, JORDI</v>
          </cell>
          <cell r="E207" t="str">
            <v>CIRERA GONZALEZ, JORDI</v>
          </cell>
          <cell r="F207" t="str">
            <v>Gerència d'Hàbitat Urbà</v>
          </cell>
          <cell r="G207" t="str">
            <v>Gerència Ecologia Urbana</v>
          </cell>
          <cell r="H207" t="str">
            <v>sCity</v>
          </cell>
          <cell r="I207" t="str">
            <v>ECOLOGIA URBANA. URBANISME</v>
          </cell>
          <cell r="J207" t="str">
            <v>ECOLOGIA URBANA. URBANISME</v>
          </cell>
        </row>
        <row r="208">
          <cell r="A208" t="str">
            <v>SER0253</v>
          </cell>
          <cell r="B208" t="str">
            <v>Opendata</v>
          </cell>
          <cell r="C208" t="str">
            <v>FIGOLS PUIGBO, M MERCE</v>
          </cell>
          <cell r="D208" t="str">
            <v>ROCA VILALTA, XAVIER</v>
          </cell>
          <cell r="E208" t="str">
            <v>SANZ MARCO, LLUIS</v>
          </cell>
          <cell r="F208" t="str">
            <v>Recursos</v>
          </cell>
          <cell r="G208" t="str">
            <v>Gerència de Recursos</v>
          </cell>
          <cell r="H208" t="str">
            <v>DTI</v>
          </cell>
          <cell r="I208" t="str">
            <v>INFORMACIÓ DE BASE</v>
          </cell>
          <cell r="J208" t="str">
            <v>DTI</v>
          </cell>
        </row>
        <row r="209">
          <cell r="A209" t="str">
            <v>SER0254</v>
          </cell>
          <cell r="B209" t="str">
            <v>CRM</v>
          </cell>
          <cell r="C209" t="str">
            <v>MARCILLAS RIERA, SILVIA</v>
          </cell>
          <cell r="D209" t="str">
            <v>TRIAS JUNCOSA, JAUME</v>
          </cell>
          <cell r="E209" t="str">
            <v>ROCA VILALTA, XAVIER</v>
          </cell>
          <cell r="F209" t="str">
            <v>Gerència de Recursos</v>
          </cell>
          <cell r="G209" t="str">
            <v>Gerència de Drets de Ciutadania, Participació i Transpàrencia</v>
          </cell>
          <cell r="H209" t="str">
            <v>Atenció al Ciutadà</v>
          </cell>
          <cell r="I209" t="str">
            <v>DRETS CIUTADANIA, PARTICIPACIÓ I TRANSPARÈNCIA</v>
          </cell>
          <cell r="J209" t="str">
            <v>DRETS CIUTADANIA, PARTICIPACIÓ I TRANSPARÈNCIA</v>
          </cell>
        </row>
        <row r="210">
          <cell r="A210" t="str">
            <v>SER0260</v>
          </cell>
          <cell r="B210" t="str">
            <v>Gestor de tiquets de la OAC - Orchestra</v>
          </cell>
          <cell r="C210" t="str">
            <v>MARCILLAS RIERA, SILVIA</v>
          </cell>
          <cell r="D210" t="str">
            <v>TRIAS JUNCOSA, JAUME</v>
          </cell>
          <cell r="E210" t="str">
            <v>ROCA VILALTA, XAVIER</v>
          </cell>
          <cell r="F210" t="str">
            <v>Gerència de Recursos</v>
          </cell>
          <cell r="G210" t="str">
            <v>Gerència de Drets de Ciutadania, Participació i Transpàrencia</v>
          </cell>
          <cell r="H210" t="str">
            <v>Atenció al Ciutadà</v>
          </cell>
          <cell r="I210" t="str">
            <v>DRETS CIUTADANIA, PARTICIPACIÓ I TRANSPARÈNCIA</v>
          </cell>
          <cell r="J210" t="str">
            <v>DRETS CIUTADANIA, PARTICIPACIÓ I TRANSPARÈNCIA</v>
          </cell>
        </row>
        <row r="211">
          <cell r="A211" t="str">
            <v>SER0265</v>
          </cell>
          <cell r="B211" t="str">
            <v>Eines de Gestió de Peticions</v>
          </cell>
          <cell r="C211" t="str">
            <v>LILLO ESPINOSA, ROSA M.</v>
          </cell>
          <cell r="D211" t="str">
            <v>LAGE HUERTAS, JOSE</v>
          </cell>
          <cell r="E211" t="str">
            <v>LAGE HUERTAS, JOSE</v>
          </cell>
          <cell r="F211" t="str">
            <v>Gerència Adjunta de Coordinació Territorial</v>
          </cell>
          <cell r="G211" t="str">
            <v>IMI-TIC</v>
          </cell>
          <cell r="H211" t="str">
            <v>IMI-TIC</v>
          </cell>
          <cell r="I211" t="str">
            <v>SMO - Gestió de Serveis</v>
          </cell>
          <cell r="J211" t="str">
            <v>GERENCIA MPAL, OCUPACIÓ I DISTRICTES</v>
          </cell>
        </row>
        <row r="212">
          <cell r="A212" t="str">
            <v>SER0266</v>
          </cell>
          <cell r="B212" t="str">
            <v>Nomenclator Infraccions</v>
          </cell>
          <cell r="C212" t="str">
            <v>VENTURA AIXA, INMACULADA</v>
          </cell>
          <cell r="D212" t="str">
            <v>TORTOLA FERNANDEZ, JOSE A.</v>
          </cell>
          <cell r="E212" t="str">
            <v>GALLARDO RUEDA, MONTSERRAT</v>
          </cell>
          <cell r="F212" t="str">
            <v>Gerència Adjunta de Coordinació Territorial</v>
          </cell>
          <cell r="G212" t="str">
            <v>Gerència Municipal</v>
          </cell>
          <cell r="H212" t="str">
            <v>Espai Urbà</v>
          </cell>
          <cell r="I212" t="str">
            <v>GERENCIA MPAL, OCUPACIÓ I DISTRICTES</v>
          </cell>
          <cell r="J212" t="str">
            <v>GERENCIA MPAL, OCUPACIÓ I DISTRICTES</v>
          </cell>
        </row>
        <row r="213">
          <cell r="A213" t="str">
            <v>SER0267</v>
          </cell>
          <cell r="B213" t="str">
            <v>DRC</v>
          </cell>
          <cell r="C213" t="str">
            <v>FLORES GONZALEZ, MIRIAM</v>
          </cell>
          <cell r="D213" t="str">
            <v>LLUCH LOPEZ, JAIME</v>
          </cell>
          <cell r="E213" t="str">
            <v>LLUCH LOPEZ, JAIME</v>
          </cell>
          <cell r="F213" t="str">
            <v>Gerència d'Economia, Empresa i Ocupació</v>
          </cell>
          <cell r="G213" t="str">
            <v>Gerència de Ocupació, Empresa i Turisme</v>
          </cell>
          <cell r="H213" t="str">
            <v>Anàlisi de dades i Reporting</v>
          </cell>
          <cell r="I213" t="str">
            <v>ANÀLISI DE DADES I REPORTING</v>
          </cell>
          <cell r="J213" t="str">
            <v>ANÀLISI DE DADES I REPORTING</v>
          </cell>
        </row>
        <row r="214">
          <cell r="A214" t="str">
            <v>SER0271</v>
          </cell>
          <cell r="B214" t="str">
            <v>DWH Llicències</v>
          </cell>
          <cell r="C214">
            <v>0</v>
          </cell>
          <cell r="D214" t="str">
            <v>LLUCH LOPEZ, JAIME</v>
          </cell>
          <cell r="E214" t="str">
            <v>LLUCH LOPEZ, JAIME</v>
          </cell>
          <cell r="F214" t="str">
            <v>Gerència Adjunta de Coordinació Territorial</v>
          </cell>
          <cell r="G214" t="str">
            <v>Gerència Municipal</v>
          </cell>
          <cell r="H214" t="str">
            <v>Anàlisi de dades i Reporting</v>
          </cell>
          <cell r="I214" t="str">
            <v>ANÀLISI DE DADES I REPORTING</v>
          </cell>
          <cell r="J214" t="str">
            <v>ANÀLISI DE DADES I REPORTING</v>
          </cell>
        </row>
        <row r="215">
          <cell r="A215" t="str">
            <v>SER0273</v>
          </cell>
          <cell r="B215" t="str">
            <v>Aladdin</v>
          </cell>
          <cell r="C215" t="str">
            <v>MARCILLAS RIERA, SILVIA</v>
          </cell>
          <cell r="D215" t="str">
            <v>ROCA VILALTA, XAVIER</v>
          </cell>
          <cell r="E215" t="str">
            <v>MARCILLAS RIERA, SILVIA</v>
          </cell>
          <cell r="F215" t="str">
            <v>Gerència de Recursos</v>
          </cell>
          <cell r="G215" t="str">
            <v>Gerència de Recursos</v>
          </cell>
          <cell r="H215" t="str">
            <v>DTI</v>
          </cell>
          <cell r="I215" t="str">
            <v>DRETS CIUTADANIA, PARTICIPACIÓ I TRANSPARÈNCIA</v>
          </cell>
          <cell r="J215" t="str">
            <v>DTI</v>
          </cell>
        </row>
        <row r="216">
          <cell r="A216" t="str">
            <v>SER0274</v>
          </cell>
          <cell r="B216" t="str">
            <v>Eina EasyVista</v>
          </cell>
          <cell r="C216" t="str">
            <v>SENTIS ORTIZ, JOAN</v>
          </cell>
          <cell r="D216" t="str">
            <v>LAGE HUERTAS, JOSE</v>
          </cell>
          <cell r="E216" t="str">
            <v>LAGE HUERTAS, JOSE</v>
          </cell>
          <cell r="F216" t="str">
            <v>Gerència de Cultura, Coneixement, Creativitat i Innovació</v>
          </cell>
          <cell r="G216" t="str">
            <v>IMI-TIC</v>
          </cell>
          <cell r="H216" t="str">
            <v>Anàlisi de dades i Reporting</v>
          </cell>
          <cell r="I216" t="str">
            <v>SMO - Gestió de Serveis</v>
          </cell>
          <cell r="J216" t="str">
            <v>SMO - Gestió de Serveis</v>
          </cell>
        </row>
        <row r="217">
          <cell r="A217" t="str">
            <v>SER0274</v>
          </cell>
          <cell r="B217" t="str">
            <v>Eina EasyVista</v>
          </cell>
          <cell r="C217" t="str">
            <v>SENTIS ORTIZ, JOAN</v>
          </cell>
          <cell r="D217" t="str">
            <v>LAGE HUERTAS, JOSE</v>
          </cell>
          <cell r="E217" t="str">
            <v>LAGE HUERTAS, JOSE</v>
          </cell>
          <cell r="G217" t="str">
            <v>IMI-TIC</v>
          </cell>
          <cell r="H217">
            <v>0</v>
          </cell>
          <cell r="I217">
            <v>0</v>
          </cell>
          <cell r="J217">
            <v>0</v>
          </cell>
        </row>
        <row r="218">
          <cell r="A218" t="str">
            <v>SER0281</v>
          </cell>
          <cell r="B218" t="str">
            <v>Plataforma J2EE WAS</v>
          </cell>
          <cell r="C218" t="str">
            <v>SOLER ORTIZ, RUBEN</v>
          </cell>
          <cell r="D218" t="str">
            <v>SOLER ORTIZ, RUBEN  </v>
          </cell>
          <cell r="E218" t="str">
            <v>SOLER ORTIZ, RUBEN</v>
          </cell>
          <cell r="F218" t="str">
            <v>IM-TIC</v>
          </cell>
          <cell r="G218" t="str">
            <v>IMI-TIC</v>
          </cell>
          <cell r="H218" t="str">
            <v>Enginyeria, Frameworks i Moduls comuns</v>
          </cell>
          <cell r="I218" t="str">
            <v>CPD</v>
          </cell>
          <cell r="J218" t="str">
            <v>ENGINYERIA PROGRAMARI, FRAMEWORKS I MODULS COMUNS</v>
          </cell>
        </row>
        <row r="219">
          <cell r="A219" t="str">
            <v>SER0283</v>
          </cell>
          <cell r="B219" t="str">
            <v>CityDB</v>
          </cell>
          <cell r="C219" t="str">
            <v>LLUCH LOPEZ, JAIME</v>
          </cell>
          <cell r="D219" t="str">
            <v>LLUCH LOPEZ, JAIME</v>
          </cell>
          <cell r="E219" t="str">
            <v>LLUCH LOPEZ, JAIME</v>
          </cell>
          <cell r="F219" t="str">
            <v>Gerència Adjunta de Coordinació Territorial</v>
          </cell>
          <cell r="G219" t="str">
            <v>Gerència Municipal</v>
          </cell>
          <cell r="H219" t="str">
            <v>Anàlisi de dades i Reporting</v>
          </cell>
          <cell r="I219" t="str">
            <v>ANÀLISI DE DADES I REPORTING</v>
          </cell>
          <cell r="J219" t="str">
            <v>ANÀLISI DE DADES I REPORTING</v>
          </cell>
        </row>
        <row r="220">
          <cell r="A220" t="str">
            <v>SER0284</v>
          </cell>
          <cell r="B220" t="str">
            <v>Binotes</v>
          </cell>
          <cell r="C220" t="str">
            <v>ORTIZ QUINTANA, IVAN</v>
          </cell>
          <cell r="D220" t="str">
            <v>LLUCH LOPEZ, JAIME</v>
          </cell>
          <cell r="E220" t="str">
            <v>LLUCH LOPEZ, JAIME</v>
          </cell>
          <cell r="F220" t="str">
            <v>Gerència Adjunta de Coordinació Territorial</v>
          </cell>
          <cell r="G220" t="str">
            <v>Gerència Municipal</v>
          </cell>
          <cell r="H220" t="str">
            <v>Anàlisi de dades i Reporting</v>
          </cell>
          <cell r="I220" t="str">
            <v>ANÀLISI DE DADES I REPORTING</v>
          </cell>
          <cell r="J220" t="str">
            <v>Anàlisi de dades i Reporting</v>
          </cell>
        </row>
        <row r="221">
          <cell r="A221" t="str">
            <v>SER0291</v>
          </cell>
          <cell r="B221" t="str">
            <v>Seu Electrònica</v>
          </cell>
          <cell r="C221" t="str">
            <v>GONZALEZ GARCIA, SUSANA</v>
          </cell>
          <cell r="D221" t="str">
            <v>ROCA VILALTA, XAVIER</v>
          </cell>
          <cell r="E221" t="str">
            <v>SANTAMARIA PEREZ, GLORIA</v>
          </cell>
          <cell r="F221" t="str">
            <v>Gerència de Recursos</v>
          </cell>
          <cell r="G221" t="str">
            <v>Gerència de Recursos</v>
          </cell>
          <cell r="H221" t="str">
            <v>DTI</v>
          </cell>
          <cell r="I221" t="str">
            <v>RECURSOS</v>
          </cell>
          <cell r="J221" t="str">
            <v>DTI</v>
          </cell>
        </row>
        <row r="222">
          <cell r="A222" t="str">
            <v>SER0292</v>
          </cell>
          <cell r="B222" t="str">
            <v>Gestió d’Actius d’Hàbitat Urbà</v>
          </cell>
          <cell r="C222" t="str">
            <v>BOBIS VALERIO, JUAN</v>
          </cell>
          <cell r="D222" t="str">
            <v>TORTOLA FERNANDEZ, JOSE A.</v>
          </cell>
          <cell r="E222" t="str">
            <v>GUILLEN BELLIDO, JOSÉ MIGUEL</v>
          </cell>
          <cell r="F222" t="str">
            <v>Gerència d'Hàbitat Urbà</v>
          </cell>
          <cell r="G222" t="str">
            <v>Gerència Ecologia Urbana</v>
          </cell>
          <cell r="H222" t="str">
            <v>Espai Urbà</v>
          </cell>
          <cell r="I222" t="str">
            <v>ECOLOGIA URBANA. URBANISME</v>
          </cell>
          <cell r="J222" t="str">
            <v>ECOLOGIA URBANA. URBANISME</v>
          </cell>
        </row>
        <row r="223">
          <cell r="A223" t="str">
            <v>SER0296</v>
          </cell>
          <cell r="B223" t="str">
            <v>Gestió pressupost SAP</v>
          </cell>
          <cell r="C223" t="str">
            <v>RODRIGUEZ PASCUAL, M. LUISA</v>
          </cell>
          <cell r="D223" t="str">
            <v>PUY CASTELLS, JOSEP</v>
          </cell>
          <cell r="E223" t="str">
            <v>PUY CASTELLS, JOSEP</v>
          </cell>
          <cell r="F223" t="str">
            <v>Gerència de Recursos Humans i Organització</v>
          </cell>
          <cell r="G223" t="str">
            <v>Gerència de Recursos Humans i Organització</v>
          </cell>
          <cell r="H223" t="str">
            <v>Recursos Humans</v>
          </cell>
          <cell r="I223" t="str">
            <v>RRHH I ORGANITZACIÓ</v>
          </cell>
          <cell r="J223" t="str">
            <v>RRHH I ORGANITZACIÓ</v>
          </cell>
        </row>
        <row r="224">
          <cell r="A224" t="str">
            <v>SER0297</v>
          </cell>
          <cell r="B224" t="str">
            <v>Nòmines SIP</v>
          </cell>
          <cell r="C224" t="str">
            <v>VARELA PINART, GEMMA</v>
          </cell>
          <cell r="D224" t="str">
            <v>PUY CASTELLS, JOSEP</v>
          </cell>
          <cell r="E224" t="str">
            <v>PUY CASTELLS, JOSEP</v>
          </cell>
          <cell r="F224" t="str">
            <v>Gerència de Recursos Humans i Organització</v>
          </cell>
          <cell r="G224" t="str">
            <v>Gerència de Recursos Humans i Organització</v>
          </cell>
          <cell r="H224" t="str">
            <v>Recursos Humans</v>
          </cell>
          <cell r="I224" t="str">
            <v>RRHH I ORGANITZACIÓ</v>
          </cell>
          <cell r="J224" t="str">
            <v>RRHH I ORGANITZACIÓ</v>
          </cell>
        </row>
        <row r="225">
          <cell r="A225" t="str">
            <v>SER0299</v>
          </cell>
          <cell r="B225" t="str">
            <v>Servei Aplicacions Mobils</v>
          </cell>
          <cell r="C225" t="str">
            <v>LOPEZ MARTINEZ, XAVIER</v>
          </cell>
          <cell r="D225" t="str">
            <v>ROCA VILALTA, XAVIER</v>
          </cell>
          <cell r="E225" t="str">
            <v>COMAPOSADA MARTI, MONTSERRAT</v>
          </cell>
          <cell r="F225" t="str">
            <v>Gerència de Recursos</v>
          </cell>
          <cell r="G225" t="str">
            <v>Gerència de Recursos</v>
          </cell>
          <cell r="H225" t="str">
            <v>DTI</v>
          </cell>
          <cell r="I225" t="str">
            <v>INTERNET I CANALS</v>
          </cell>
          <cell r="J225" t="str">
            <v>DRETS CIUTADANIA, PARTICIPACIÓ I TRANSPARÈNCIA</v>
          </cell>
        </row>
        <row r="226">
          <cell r="A226" t="str">
            <v>SER0300</v>
          </cell>
          <cell r="B226" t="str">
            <v>OMIC/JAC</v>
          </cell>
          <cell r="C226" t="str">
            <v>DOMINGUEZ MANCERA, MIGUEL</v>
          </cell>
          <cell r="D226" t="str">
            <v>TORTOLA FERNANDEZ, JOSE A.</v>
          </cell>
          <cell r="E226" t="str">
            <v>TORTOLA FERNANDEZ, JOSE A.</v>
          </cell>
          <cell r="F226" t="str">
            <v>Gerència d'Economia, Empresa i Ocupació</v>
          </cell>
          <cell r="G226" t="str">
            <v>Gerència de Ocupació, Empresa i Turisme</v>
          </cell>
          <cell r="H226" t="str">
            <v>Secretaria, Administració General i Gestió Documental</v>
          </cell>
          <cell r="I226" t="str">
            <v>GERENCIA MPAL, OCUPACIÓ I DISTRICTES</v>
          </cell>
          <cell r="J226" t="str">
            <v>GERENCIA MPAL, OCUPACIÓ I DISTRICTES</v>
          </cell>
        </row>
        <row r="227">
          <cell r="A227" t="str">
            <v>SER0303</v>
          </cell>
          <cell r="B227" t="str">
            <v>Middleware mobilitat</v>
          </cell>
          <cell r="C227" t="str">
            <v>ALMATO GUITERAS, GLORIA</v>
          </cell>
          <cell r="D227" t="str">
            <v>ROCA VILALTA, XAVIER</v>
          </cell>
          <cell r="E227" t="str">
            <v>COMAPOSADA MARTI, MONTSERRAT</v>
          </cell>
          <cell r="F227" t="str">
            <v>Gerencia d’Ecologia Urbana</v>
          </cell>
          <cell r="G227" t="str">
            <v>Gerència de Drets de Ciutadania, Participació i Transpàrencia</v>
          </cell>
          <cell r="H227" t="str">
            <v>DTI</v>
          </cell>
          <cell r="I227" t="str">
            <v>INTERNET I CANALS</v>
          </cell>
          <cell r="J227" t="str">
            <v>DTI</v>
          </cell>
        </row>
        <row r="228">
          <cell r="A228" t="str">
            <v>SER0366</v>
          </cell>
          <cell r="B228" t="str">
            <v>Platafroma de participació</v>
          </cell>
          <cell r="C228" t="str">
            <v>ALMATO GUITERAS, GLORIA</v>
          </cell>
          <cell r="D228" t="str">
            <v>ROCA VILALTA, XAVIER</v>
          </cell>
          <cell r="E228" t="e">
            <v>#N/A</v>
          </cell>
          <cell r="F228" t="str">
            <v>Gerència  de Drets Socials, participació i transparència</v>
          </cell>
          <cell r="G228" t="str">
            <v>Gerència  de Drets Socials, participació i transparència</v>
          </cell>
          <cell r="H228" t="str">
            <v>DTI</v>
          </cell>
          <cell r="I228" t="e">
            <v>#N/A</v>
          </cell>
          <cell r="J228" t="str">
            <v>DTI</v>
          </cell>
        </row>
        <row r="229">
          <cell r="A229" t="str">
            <v>SER0368</v>
          </cell>
          <cell r="B229" t="str">
            <v>Contactless</v>
          </cell>
          <cell r="C229" t="str">
            <v>LOPEZ MARTINEZ, XAVIER</v>
          </cell>
          <cell r="D229" t="str">
            <v>ROCA VILALTA, XAVIER</v>
          </cell>
          <cell r="E229" t="str">
            <v>MARCILLAS RIERA, SILVIA</v>
          </cell>
          <cell r="F229" t="str">
            <v>Gerència de Recursos</v>
          </cell>
          <cell r="G229" t="str">
            <v>Gerència de Recursos</v>
          </cell>
          <cell r="H229">
            <v>0</v>
          </cell>
          <cell r="I229" t="str">
            <v>DRETS CIUTADANIA, PARTICIPACIÓ I TRANSPARÈNCIA</v>
          </cell>
          <cell r="J229">
            <v>0</v>
          </cell>
        </row>
        <row r="230">
          <cell r="A230" t="str">
            <v>SER0371</v>
          </cell>
          <cell r="B230" t="str">
            <v>WIKI de Qualitat i Arquitectura</v>
          </cell>
          <cell r="C230" t="str">
            <v>ORTIZ QUINTANA, IVAN</v>
          </cell>
          <cell r="D230" t="str">
            <v>LOPEZ BARBERO, RAFAEL</v>
          </cell>
          <cell r="E230" t="str">
            <v>LOPEZ BARBERO, RAFAEL</v>
          </cell>
          <cell r="F230">
            <v>0</v>
          </cell>
          <cell r="G230" t="str">
            <v>IMI-TIC</v>
          </cell>
          <cell r="H230" t="str">
            <v>Enginyeria, Frameworks i Moduls comuns</v>
          </cell>
          <cell r="I230" t="str">
            <v>ENGINYERIA PROGRAMARI, FRAMEWORKS I MODULS COMUNS</v>
          </cell>
          <cell r="J230" t="str">
            <v>ENGINYERIA PROGRAMARI, FRAMEWORKS I MODULS COMUNS</v>
          </cell>
        </row>
        <row r="231">
          <cell r="A231" t="str">
            <v>SER0372</v>
          </cell>
          <cell r="B231" t="str">
            <v>eArxiu i Gestió Documental</v>
          </cell>
          <cell r="C231" t="str">
            <v>CAPELLA MINGUELL, ROSA M.</v>
          </cell>
          <cell r="D231" t="str">
            <v>CAPELLA MINGUELL, ROSA M.</v>
          </cell>
          <cell r="E231" t="str">
            <v>CAPELLA MINGUELL, ROSA M.</v>
          </cell>
          <cell r="F231">
            <v>0</v>
          </cell>
          <cell r="G231" t="str">
            <v>Gerència de Recursos</v>
          </cell>
          <cell r="H231" t="str">
            <v>Secretaria, Administració General i Gestió Documental</v>
          </cell>
          <cell r="I231" t="str">
            <v>REGISTRE, ARXIU I GESTIÓ DOCUMENTAL</v>
          </cell>
          <cell r="J231" t="str">
            <v>REGISTRE, ARXIU I GESTIÓ DOCUMENTAL</v>
          </cell>
        </row>
        <row r="232">
          <cell r="A232" t="str">
            <v>SER0373</v>
          </cell>
          <cell r="B232" t="str">
            <v>Estudis d'Opinió</v>
          </cell>
          <cell r="C232" t="str">
            <v>GALLARDO RUEDA, MONTSERRAT</v>
          </cell>
          <cell r="D232" t="str">
            <v>CAPELLA MINGUELL, ROSA M.</v>
          </cell>
          <cell r="E232" t="str">
            <v>GALLARDO RUEDA, MONTSERRAT</v>
          </cell>
          <cell r="F232">
            <v>0</v>
          </cell>
          <cell r="G232" t="str">
            <v>Gerència de Presidència i Economia</v>
          </cell>
          <cell r="H232" t="str">
            <v>Secretaria, Administració General i Gestió Documental</v>
          </cell>
          <cell r="I232" t="str">
            <v>GERENCIA MPAL, OCUPACIÓ I DISTRICTES</v>
          </cell>
          <cell r="J232" t="str">
            <v>GERENCIA MPAL, OCUPACIÓ I DISTRICTES</v>
          </cell>
        </row>
        <row r="233">
          <cell r="A233" t="str">
            <v>SER0393</v>
          </cell>
          <cell r="B233" t="str">
            <v>Vincles</v>
          </cell>
          <cell r="C233" t="str">
            <v>BOIX RODRIGUEZ, JORDI</v>
          </cell>
          <cell r="D233" t="str">
            <v>BOIX RODRIGUEZ, JORDI</v>
          </cell>
          <cell r="E233" t="str">
            <v>BOIX RODRIGUEZ, JORDI</v>
          </cell>
          <cell r="F233" t="str">
            <v>Gerència de Qualitat de Vida, Igualtat i Esports</v>
          </cell>
          <cell r="G233" t="str">
            <v>Gerència de Drets Socials</v>
          </cell>
          <cell r="H233" t="str">
            <v>Atenció a les Persones</v>
          </cell>
          <cell r="I233" t="str">
            <v>DRETS SOCIALS</v>
          </cell>
          <cell r="J233" t="str">
            <v>DRETS SOCIALS</v>
          </cell>
        </row>
        <row r="234">
          <cell r="A234" t="str">
            <v>SER0394</v>
          </cell>
          <cell r="B234" t="str">
            <v>Tambor</v>
          </cell>
          <cell r="C234" t="str">
            <v>DOMINGUEZ MANCERA, MIGUEL</v>
          </cell>
          <cell r="D234" t="str">
            <v>CAPELLA MINGUELL, ROSA M.</v>
          </cell>
          <cell r="E234" t="str">
            <v>GALLARDO RUEDA, MONTSERRAT</v>
          </cell>
          <cell r="F234" t="str">
            <v>Gerència de Recursos</v>
          </cell>
          <cell r="G234" t="str">
            <v>Gerència Municipal</v>
          </cell>
          <cell r="H234" t="str">
            <v>Secretaria, Administració General i Gestió Documental</v>
          </cell>
          <cell r="I234" t="str">
            <v>GERENCIA MPAL, OCUPACIÓ I DISTRICTES</v>
          </cell>
          <cell r="J234" t="str">
            <v>RECURSOS I ALCALDIA</v>
          </cell>
        </row>
        <row r="235">
          <cell r="A235" t="str">
            <v>SER0395</v>
          </cell>
          <cell r="B235" t="str">
            <v>Cloud4Cities</v>
          </cell>
          <cell r="C235" t="str">
            <v>BITLLOCH PUIGVERT, JOAN R</v>
          </cell>
          <cell r="D235" t="str">
            <v>TRIAS JUNCOSA, JAUME</v>
          </cell>
          <cell r="E235" t="str">
            <v>BITLLOCH PUIGVERT, JOAN R</v>
          </cell>
          <cell r="F235" t="str">
            <v>Gerència de Recursos</v>
          </cell>
          <cell r="G235" t="str">
            <v>Gerència de Drets de Ciutadania, Participació i Transpàrencia</v>
          </cell>
          <cell r="H235" t="str">
            <v>Atenció al Ciutadà</v>
          </cell>
          <cell r="I235" t="str">
            <v>DRETS CIUTADANIA, PARTICIPACIÓ I TRANSPARÈNCIA</v>
          </cell>
          <cell r="J235" t="str">
            <v>DRETS CIUTADANIA, PARTICIPACIÓ I TRANSPARÈNCIA</v>
          </cell>
        </row>
        <row r="236">
          <cell r="A236" t="str">
            <v>SER0396</v>
          </cell>
          <cell r="B236" t="str">
            <v>Portal d'Informació Urbanística</v>
          </cell>
          <cell r="C236" t="str">
            <v>LLINARES GINER, JAVIER</v>
          </cell>
          <cell r="E236">
            <v>0</v>
          </cell>
          <cell r="G236" t="str">
            <v>Gerència Ecologia Urbana</v>
          </cell>
          <cell r="I236" t="str">
            <v>IMI - IDB</v>
          </cell>
          <cell r="J236" t="str">
            <v>RECURSOS I ALCALDIA</v>
          </cell>
        </row>
        <row r="237">
          <cell r="A237" t="str">
            <v>SER0397</v>
          </cell>
          <cell r="B237" t="str">
            <v>Gestió de relacions amb tercers Drets Ciutadania</v>
          </cell>
          <cell r="C237" t="str">
            <v>ROCA VILALTA, XAVIER</v>
          </cell>
          <cell r="D237" t="str">
            <v>ROCA VILALTA, XAVIER</v>
          </cell>
          <cell r="E237" t="str">
            <v>ROCA VILALTA, XAVIER</v>
          </cell>
          <cell r="F237" t="str">
            <v>Gerència de Recursos</v>
          </cell>
          <cell r="G237" t="str">
            <v>Gerència de Drets de Ciutadania, Participació i Transpàrencia</v>
          </cell>
          <cell r="H237" t="str">
            <v>Atenció al Ciutadà</v>
          </cell>
          <cell r="I237" t="str">
            <v>DRETS CIUTADANIA, PARTICIPACIÓ I TRANSPARÈNCIA</v>
          </cell>
          <cell r="J237" t="str">
            <v>DRETS CIUTADANIA, PARTICIPACIÓ I TRANSPARÈNCIA</v>
          </cell>
        </row>
        <row r="238">
          <cell r="A238" t="str">
            <v>SER0412</v>
          </cell>
          <cell r="B238" t="str">
            <v>Canals d’entrada i sortida de factures</v>
          </cell>
          <cell r="C238" t="str">
            <v>SANTAMARIA PEREZ, GLORIA</v>
          </cell>
          <cell r="D238" t="str">
            <v>CAPELLA MINGUELL, ROSA M.</v>
          </cell>
          <cell r="E238" t="str">
            <v>SANTAMARIA PEREZ, GLORIA</v>
          </cell>
          <cell r="F238" t="str">
            <v>Gerència de Recursos</v>
          </cell>
          <cell r="G238" t="str">
            <v>Gerència de Recursos</v>
          </cell>
          <cell r="H238" t="str">
            <v>Secretaria, Administració General i Gestió Documental</v>
          </cell>
          <cell r="I238" t="str">
            <v>RECURSOS</v>
          </cell>
          <cell r="J238" t="str">
            <v>RECURSOS I ALCALDIA</v>
          </cell>
        </row>
        <row r="239">
          <cell r="A239" t="str">
            <v>SER0413</v>
          </cell>
          <cell r="B239" t="str">
            <v>Gestió Actes de protocol</v>
          </cell>
          <cell r="C239" t="str">
            <v>DOMINGUEZ MANCERA, MIGUEL</v>
          </cell>
          <cell r="D239" t="str">
            <v>CAPELLA MINGUELL, ROSA M.</v>
          </cell>
          <cell r="E239" t="str">
            <v>SANTAMARIA PEREZ, GLORIA</v>
          </cell>
          <cell r="F239" t="str">
            <v>Gerència de Recursos</v>
          </cell>
          <cell r="G239" t="str">
            <v>Gerència de Recursos</v>
          </cell>
          <cell r="H239" t="str">
            <v>Secretaria, Administració General i Gestió Documental</v>
          </cell>
          <cell r="I239" t="str">
            <v>RECURSOS</v>
          </cell>
          <cell r="J239" t="str">
            <v>RECURSOS I ALCALDIA</v>
          </cell>
        </row>
        <row r="240">
          <cell r="A240" t="str">
            <v>SER0414</v>
          </cell>
          <cell r="B240" t="str">
            <v>Gestió Gabinet Alcaldia</v>
          </cell>
          <cell r="C240" t="str">
            <v>DOMINGUEZ MANCERA, MIGUEL</v>
          </cell>
          <cell r="D240" t="str">
            <v>CAPELLA MINGUELL, ROSA M.</v>
          </cell>
          <cell r="E240" t="str">
            <v>SANTAMARIA PEREZ, GLORIA</v>
          </cell>
          <cell r="F240" t="str">
            <v>Gerència de Recursos</v>
          </cell>
          <cell r="G240" t="str">
            <v>Gerència de Recursos</v>
          </cell>
          <cell r="H240" t="str">
            <v>Secretaria, Administració General i Gestió Documental</v>
          </cell>
          <cell r="I240" t="str">
            <v>RECURSOS</v>
          </cell>
          <cell r="J240" t="str">
            <v>RECURSOS I ALCALDIA</v>
          </cell>
        </row>
        <row r="241">
          <cell r="A241" t="str">
            <v>SER0ARQ</v>
          </cell>
          <cell r="B241" t="str">
            <v>Servei Arquitectura BI</v>
          </cell>
          <cell r="C241" t="str">
            <v>LLUCH LOPEZ, JAIME</v>
          </cell>
          <cell r="D241" t="str">
            <v>LLUCH LOPEZ, JAIME</v>
          </cell>
          <cell r="E241" t="e">
            <v>#N/A</v>
          </cell>
          <cell r="F241" t="str">
            <v>Gerència Municipal</v>
          </cell>
          <cell r="G241" t="str">
            <v>Gerència Municipal</v>
          </cell>
          <cell r="H241" t="str">
            <v>Anàlisi de dades i Reporting</v>
          </cell>
          <cell r="I241" t="e">
            <v>#N/A</v>
          </cell>
          <cell r="J241" t="str">
            <v>Anàlisi de dades i Reporting</v>
          </cell>
        </row>
        <row r="242">
          <cell r="A242" t="str">
            <v>SER0CAT</v>
          </cell>
          <cell r="B242" t="str">
            <v>Servei Catàleg Master Data</v>
          </cell>
          <cell r="C242" t="str">
            <v>LLUCH LOPEZ, JAIME</v>
          </cell>
          <cell r="D242" t="str">
            <v>LLUCH LOPEZ, JAIME</v>
          </cell>
          <cell r="E242" t="e">
            <v>#N/A</v>
          </cell>
          <cell r="F242" t="str">
            <v>Gerència Municipal</v>
          </cell>
          <cell r="G242" t="str">
            <v>Gerència Municipal</v>
          </cell>
          <cell r="H242" t="str">
            <v>Anàlisi de dades i Reporting</v>
          </cell>
          <cell r="I242" t="e">
            <v>#N/A</v>
          </cell>
          <cell r="J242" t="str">
            <v>Anàlisi de dades i Reporting</v>
          </cell>
        </row>
        <row r="243">
          <cell r="A243" t="str">
            <v>SER0PRO</v>
          </cell>
          <cell r="B243" t="str">
            <v>Servei prototipatge Reporting</v>
          </cell>
          <cell r="C243" t="str">
            <v>LLUCH LOPEZ, JAIME</v>
          </cell>
          <cell r="D243" t="str">
            <v>LLUCH LOPEZ, JAIME</v>
          </cell>
          <cell r="E243" t="e">
            <v>#N/A</v>
          </cell>
          <cell r="F243" t="str">
            <v>Gerència Municipal</v>
          </cell>
          <cell r="G243" t="str">
            <v>Gerència Municipal</v>
          </cell>
          <cell r="H243" t="str">
            <v>Anàlisi de dades i Reporting</v>
          </cell>
          <cell r="I243" t="e">
            <v>#N/A</v>
          </cell>
          <cell r="J243" t="str">
            <v>Anàlisi de dades i Reporting</v>
          </cell>
        </row>
        <row r="244">
          <cell r="A244" t="str">
            <v>SER0X10</v>
          </cell>
          <cell r="B244" t="str">
            <v xml:space="preserve">Gestió de Projectes </v>
          </cell>
          <cell r="C244" t="str">
            <v>RODRIGUEZ, ALEJANDRO</v>
          </cell>
          <cell r="D244" t="str">
            <v>RODRIGUEZ, ALEJANDRO</v>
          </cell>
          <cell r="E244" t="e">
            <v>#N/A</v>
          </cell>
          <cell r="F244" t="str">
            <v>IMI-TIC</v>
          </cell>
          <cell r="G244" t="str">
            <v>IMI-TIC</v>
          </cell>
          <cell r="H244" t="str">
            <v>PMO</v>
          </cell>
          <cell r="I244" t="e">
            <v>#N/A</v>
          </cell>
          <cell r="J244" t="str">
            <v>PMO</v>
          </cell>
        </row>
        <row r="245">
          <cell r="A245" t="str">
            <v>SER0X11</v>
          </cell>
          <cell r="B245" t="str">
            <v>PSAB</v>
          </cell>
          <cell r="C245" t="str">
            <v>CASAUS BARREDA, FRANCESC</v>
          </cell>
          <cell r="D245" t="str">
            <v>CIRERA GONZALEZ, JORDI</v>
          </cell>
          <cell r="E245" t="e">
            <v>#N/A</v>
          </cell>
          <cell r="F245" t="str">
            <v>Gerència d'Hàbitat Urbà</v>
          </cell>
          <cell r="G245" t="str">
            <v>Gerència Ecologia Urbana</v>
          </cell>
          <cell r="H245" t="str">
            <v>sCity</v>
          </cell>
          <cell r="I245" t="e">
            <v>#N/A</v>
          </cell>
          <cell r="J245" t="str">
            <v>ECOLOGIA URBANA. URBANISME</v>
          </cell>
        </row>
        <row r="246">
          <cell r="A246" t="str">
            <v>SER0X12</v>
          </cell>
          <cell r="B246" t="str">
            <v>per determinar</v>
          </cell>
          <cell r="C246" t="str">
            <v>per determinar</v>
          </cell>
          <cell r="D246" t="str">
            <v>SEIJAS, FERNANDO</v>
          </cell>
          <cell r="E246" t="e">
            <v>#N/A</v>
          </cell>
          <cell r="F246" t="str">
            <v>IMI-IDB</v>
          </cell>
          <cell r="G246" t="str">
            <v>IMI-IDB</v>
          </cell>
          <cell r="H246" t="str">
            <v>IDB-Cartografia</v>
          </cell>
          <cell r="I246" t="e">
            <v>#N/A</v>
          </cell>
          <cell r="J246" t="str">
            <v>IDB-Cartografia</v>
          </cell>
        </row>
        <row r="247">
          <cell r="A247" t="str">
            <v>SER0X23</v>
          </cell>
          <cell r="B247" t="str">
            <v>Reforç serveis Ecologia Urbana</v>
          </cell>
          <cell r="C247" t="str">
            <v>CIRERA GONZALEZ, JORDI</v>
          </cell>
          <cell r="D247" t="str">
            <v>CIRERA GONZALEZ, JORDI</v>
          </cell>
          <cell r="E247" t="str">
            <v>CIRERA GONZALEZ, JORDI</v>
          </cell>
          <cell r="F247" t="str">
            <v>Gerència Ecologia Urbana</v>
          </cell>
          <cell r="G247" t="str">
            <v>Gerència Ecologia Urbana</v>
          </cell>
          <cell r="H247" t="str">
            <v>Espai Urbà</v>
          </cell>
          <cell r="I247" t="str">
            <v>ECOLOGIA URBANA. MEDI AMBIENT I SERVEIS URBANS</v>
          </cell>
          <cell r="J247" t="str">
            <v>ECOLOGIA URBANA. MEDI AMBIENT I SERVEIS URBANS</v>
          </cell>
        </row>
        <row r="248">
          <cell r="A248" t="str">
            <v>SER0X24</v>
          </cell>
          <cell r="B248" t="str">
            <v>Datawarehouse AUTORITAT</v>
          </cell>
          <cell r="C248" t="str">
            <v>SOLA PUY, ALFRED</v>
          </cell>
          <cell r="D248" t="str">
            <v>LLUCH LOPEZ, JAIME</v>
          </cell>
          <cell r="E248" t="e">
            <v>#N/A</v>
          </cell>
          <cell r="F248" t="str">
            <v>Gerència d'Hàbitat Urbà</v>
          </cell>
          <cell r="G248" t="str">
            <v>Gerència Ecologia Urbana</v>
          </cell>
          <cell r="H248" t="str">
            <v>Anàlisi de dades i Reporting</v>
          </cell>
          <cell r="I248" t="e">
            <v>#N/A</v>
          </cell>
          <cell r="J248" t="str">
            <v>Anàlisi de dades i Reporting</v>
          </cell>
        </row>
        <row r="249">
          <cell r="A249" t="str">
            <v>SER0xx1</v>
          </cell>
          <cell r="B249" t="str">
            <v>DIVERSOS PSH FASE 2 A CONCRETAR</v>
          </cell>
          <cell r="C249" t="str">
            <v>per determinar</v>
          </cell>
          <cell r="D249" t="str">
            <v>SERRA FERRANDO, MARTA</v>
          </cell>
          <cell r="E249" t="str">
            <v>SERRA FERRANDO, MARTA</v>
          </cell>
          <cell r="F249" t="str">
            <v>Institut Municipal d'Hisenda de Barcelona</v>
          </cell>
          <cell r="G249" t="str">
            <v>Institut Municipal d'Hisenda de Barcelona</v>
          </cell>
          <cell r="H249" t="str">
            <v>IMH</v>
          </cell>
          <cell r="I249" t="str">
            <v>IMH</v>
          </cell>
          <cell r="J249" t="str">
            <v>IMH</v>
          </cell>
        </row>
        <row r="250">
          <cell r="A250" t="str">
            <v>SER0xx2</v>
          </cell>
          <cell r="B250" t="str">
            <v>Gestió de la demanda, de projectes i de serveis</v>
          </cell>
          <cell r="C250" t="str">
            <v>LAGE HUERTAS, JOSE</v>
          </cell>
          <cell r="D250" t="str">
            <v>LAGE HUERTAS, JOSE</v>
          </cell>
          <cell r="E250" t="e">
            <v>#N/A</v>
          </cell>
          <cell r="F250" t="str">
            <v>IMI-TIC</v>
          </cell>
          <cell r="G250" t="str">
            <v>IMI-TIC</v>
          </cell>
          <cell r="H250" t="str">
            <v>Gestió Serveis TIC</v>
          </cell>
          <cell r="I250" t="e">
            <v>#N/A</v>
          </cell>
          <cell r="J250" t="str">
            <v>Gestió Serveis TIC</v>
          </cell>
        </row>
        <row r="251">
          <cell r="A251" t="str">
            <v>SER0xx3</v>
          </cell>
          <cell r="B251" t="str">
            <v xml:space="preserve">Serveis de suport de gestió Direcció Desenvolupament  </v>
          </cell>
          <cell r="C251" t="str">
            <v>LILLO ESPINOSA, ROSA M.</v>
          </cell>
          <cell r="D251" t="str">
            <v>LENDINEZ PALACIOS, NICOLAS</v>
          </cell>
          <cell r="E251" t="e">
            <v>#N/A</v>
          </cell>
          <cell r="F251" t="str">
            <v>IMI-TIC</v>
          </cell>
          <cell r="G251" t="str">
            <v>IMI-TIC</v>
          </cell>
          <cell r="H251" t="str">
            <v>Gestió Serveis TIC</v>
          </cell>
          <cell r="I251" t="e">
            <v>#N/A</v>
          </cell>
          <cell r="J251" t="str">
            <v>Gestió Serveis TIC</v>
          </cell>
        </row>
        <row r="252">
          <cell r="A252" t="str">
            <v>SER0XX5</v>
          </cell>
          <cell r="B252" t="str">
            <v>NOU SERVEI (Equip d'atenció a la Dona)</v>
          </cell>
          <cell r="C252" t="str">
            <v>BOIX RODRIGUEZ, JORDI</v>
          </cell>
          <cell r="D252" t="str">
            <v>BOIX RODRIGUEZ, JORDI</v>
          </cell>
          <cell r="E252" t="str">
            <v>BOIX RODRIGUEZ, JORDI</v>
          </cell>
          <cell r="F252" t="str">
            <v>Gerència de Qualitat de Vida, Igualtat i Esports</v>
          </cell>
          <cell r="G252" t="str">
            <v>Gerència de Drets Socials</v>
          </cell>
          <cell r="H252" t="str">
            <v>Atenció a les Persones</v>
          </cell>
          <cell r="I252" t="str">
            <v>DRETS SOCIALS</v>
          </cell>
          <cell r="J252" t="str">
            <v>DRETS SOCIALS</v>
          </cell>
        </row>
        <row r="253">
          <cell r="A253" t="str">
            <v>SER0XX6</v>
          </cell>
          <cell r="B253" t="str">
            <v>OFICINA GESTIÓ SERVEIS QVIE</v>
          </cell>
          <cell r="C253" t="str">
            <v>BOIX RODRIGUEZ, JORDI</v>
          </cell>
          <cell r="D253" t="str">
            <v>BOIX RODRIGUEZ, JORDI</v>
          </cell>
          <cell r="E253" t="str">
            <v>BOIX RODRIGUEZ, JORDI</v>
          </cell>
          <cell r="F253" t="str">
            <v>Gerència de Qualitat de Vida, Igualtat i Esports</v>
          </cell>
          <cell r="G253" t="str">
            <v>Gerència de Drets Socials</v>
          </cell>
          <cell r="H253" t="str">
            <v>Atenció a les Persones</v>
          </cell>
          <cell r="I253" t="e">
            <v>#N/A</v>
          </cell>
          <cell r="J253" t="str">
            <v>DRETS SOCIALS</v>
          </cell>
        </row>
        <row r="254">
          <cell r="A254" t="str">
            <v>SER0XX7</v>
          </cell>
          <cell r="B254" t="str">
            <v>OFICINA PROJECTES eObres</v>
          </cell>
          <cell r="C254" t="str">
            <v>EVA TERRER</v>
          </cell>
          <cell r="D254" t="str">
            <v>RODRIGUEZ</v>
          </cell>
          <cell r="E254" t="e">
            <v>#N/A</v>
          </cell>
          <cell r="F254" t="str">
            <v>IMI-TIC</v>
          </cell>
          <cell r="G254" t="str">
            <v>IMI-TIC</v>
          </cell>
          <cell r="H254" t="str">
            <v>PMO</v>
          </cell>
          <cell r="I254" t="e">
            <v>#N/A</v>
          </cell>
          <cell r="J254" t="str">
            <v>PMO</v>
          </cell>
        </row>
        <row r="255">
          <cell r="A255" t="str">
            <v>SER0XX8</v>
          </cell>
          <cell r="B255" t="str">
            <v>OFICINA QUALITAT</v>
          </cell>
          <cell r="C255" t="str">
            <v>FERNANDEZ MAS, JOSEP</v>
          </cell>
          <cell r="D255" t="str">
            <v>FERNANDEZ MAS, JOSEP</v>
          </cell>
          <cell r="E255" t="e">
            <v>#N/A</v>
          </cell>
          <cell r="F255" t="str">
            <v>IMI-TIC</v>
          </cell>
          <cell r="G255" t="str">
            <v>IMI-TIC</v>
          </cell>
          <cell r="H255" t="str">
            <v>Direcció de Recursos</v>
          </cell>
          <cell r="I255" t="e">
            <v>#N/A</v>
          </cell>
          <cell r="J255" t="str">
            <v>Direcció de Recursos</v>
          </cell>
        </row>
        <row r="256">
          <cell r="A256" t="str">
            <v>SER0XX9</v>
          </cell>
          <cell r="B256" t="str">
            <v>OFICINA DE TRANSFORMACIÓ</v>
          </cell>
          <cell r="C256" t="str">
            <v>RODRIGUEZ RODRIGUEZ, AMPARO</v>
          </cell>
          <cell r="D256" t="str">
            <v>RODRIGUEZ RODRIGUEZ, AMPARO</v>
          </cell>
          <cell r="E256" t="e">
            <v>#N/A</v>
          </cell>
          <cell r="F256" t="str">
            <v>IMI-TIC</v>
          </cell>
          <cell r="G256" t="str">
            <v>IMI-TIC</v>
          </cell>
          <cell r="H256" t="str">
            <v>Oficina T&amp;T</v>
          </cell>
          <cell r="I256" t="e">
            <v>#N/A</v>
          </cell>
          <cell r="J256" t="str">
            <v>Oficina T&amp;T</v>
          </cell>
        </row>
        <row r="257">
          <cell r="A257" t="str">
            <v>SER0XXX</v>
          </cell>
          <cell r="B257" t="str">
            <v>Phyton, php</v>
          </cell>
          <cell r="C257" t="str">
            <v>ORTIZ QUINTANA, IVAN </v>
          </cell>
          <cell r="D257" t="str">
            <v>LOPEZ BARBERO, RAFAEL</v>
          </cell>
          <cell r="E257" t="str">
            <v>LOPEZ BARBERO, RAFAEL</v>
          </cell>
          <cell r="F257" t="str">
            <v>IMI-TIC</v>
          </cell>
          <cell r="G257" t="str">
            <v>IMI-TIC</v>
          </cell>
          <cell r="H257" t="str">
            <v>Enginyeria, Frameworks i Moduls comuns</v>
          </cell>
          <cell r="I257" t="e">
            <v>#N/A</v>
          </cell>
          <cell r="J257" t="str">
            <v>ENGINYERIA PROGRAMARI, FRAMEWORKS I MODULS COMUNS</v>
          </cell>
        </row>
        <row r="258">
          <cell r="A258" t="str">
            <v>SERBI15</v>
          </cell>
          <cell r="B258" t="str">
            <v>Pressupost Analisi i Reporing 2015</v>
          </cell>
          <cell r="C258" t="str">
            <v>LLUCH LOPEZ, JAIME</v>
          </cell>
          <cell r="D258" t="str">
            <v>LLUCH LOPEZ, JAIME</v>
          </cell>
          <cell r="E258" t="e">
            <v>#N/A</v>
          </cell>
          <cell r="F258" t="str">
            <v>Direcció desenvolupament</v>
          </cell>
          <cell r="G258" t="str">
            <v>Direcció desenvolupament</v>
          </cell>
          <cell r="H258" t="str">
            <v>Anàlisi de dades i Reporting</v>
          </cell>
          <cell r="I258" t="e">
            <v>#N/A</v>
          </cell>
          <cell r="J258" t="str">
            <v>Anàlisi de dades i Reporting</v>
          </cell>
        </row>
        <row r="259">
          <cell r="A259" t="str">
            <v>SERFEND</v>
          </cell>
          <cell r="B259" t="str">
            <v>Frontend de càrregues</v>
          </cell>
          <cell r="C259" t="str">
            <v>LOPEZ JALLE, JOSÉ RAMON</v>
          </cell>
          <cell r="D259" t="str">
            <v>LLUCH LOPEZ, JAIME</v>
          </cell>
          <cell r="E259" t="e">
            <v>#N/A</v>
          </cell>
          <cell r="F259" t="str">
            <v>Gerència Municipal</v>
          </cell>
          <cell r="G259" t="str">
            <v>Gerència Municipal</v>
          </cell>
          <cell r="H259" t="str">
            <v>Anàlisi de dades i Reporting</v>
          </cell>
          <cell r="I259" t="e">
            <v>#N/A</v>
          </cell>
          <cell r="J259" t="str">
            <v>Anàlisi de dades i Reporting</v>
          </cell>
        </row>
        <row r="260">
          <cell r="A260" t="str">
            <v>SERIRIS</v>
          </cell>
          <cell r="B260" t="str">
            <v>Datawarehouse QDC IRIS</v>
          </cell>
          <cell r="C260" t="str">
            <v>LLUCH LOPEZ, JAIME</v>
          </cell>
          <cell r="D260" t="str">
            <v>LLUCH LOPEZ, JAIME</v>
          </cell>
          <cell r="E260" t="e">
            <v>#N/A</v>
          </cell>
          <cell r="F260" t="str">
            <v>Gerència de Recursos</v>
          </cell>
          <cell r="G260" t="str">
            <v>Gerència Municipal</v>
          </cell>
          <cell r="H260" t="str">
            <v>Anàlisi de dades i Reporting</v>
          </cell>
          <cell r="I260" t="e">
            <v>#N/A</v>
          </cell>
          <cell r="J260" t="str">
            <v>Anàlisi de dades i Reporting</v>
          </cell>
        </row>
        <row r="261">
          <cell r="A261" t="str">
            <v>SERQVI1</v>
          </cell>
          <cell r="B261" t="str">
            <v>SUPORT A LA CONTRACTACIÓ QVIE</v>
          </cell>
          <cell r="C261" t="str">
            <v>BOIX RODRIGUEZ, JORDI</v>
          </cell>
          <cell r="D261" t="str">
            <v>BOIX RODRIGUEZ, JORDI</v>
          </cell>
          <cell r="E261" t="e">
            <v>#N/A</v>
          </cell>
          <cell r="F261" t="str">
            <v>Gerència de Qualitat de Vida, Igualtat i Esports</v>
          </cell>
          <cell r="G261" t="str">
            <v>Gerència de Drets Socials</v>
          </cell>
          <cell r="H261" t="str">
            <v>Atenció a les Persones</v>
          </cell>
          <cell r="I261" t="e">
            <v>#N/A</v>
          </cell>
          <cell r="J261" t="str">
            <v>Atenció a les Persones</v>
          </cell>
        </row>
        <row r="262">
          <cell r="A262" t="str">
            <v>SERROOM</v>
          </cell>
          <cell r="B262" t="str">
            <v>Manteniment i serveis Situation Room</v>
          </cell>
          <cell r="C262" t="str">
            <v>Otero Escribano, Fernando</v>
          </cell>
          <cell r="D262" t="str">
            <v>TORTOLA FERNANDEZ, JOSE A.</v>
          </cell>
          <cell r="E262" t="str">
            <v>ORTUÑO RIBE, JORDI</v>
          </cell>
          <cell r="F262" t="str">
            <v>Gerència d'Hàbitat Urbà</v>
          </cell>
          <cell r="G262" t="str">
            <v>Gerència Ecologia Urbana</v>
          </cell>
          <cell r="H262" t="str">
            <v>Espai Urbà</v>
          </cell>
          <cell r="I262" t="str">
            <v>ECOLOGIA URBANA. MOBILITAT I INFRASTRUCTURES</v>
          </cell>
          <cell r="J262" t="str">
            <v>ECOLOGIA URBANA. MEDI AMBIENT I SERVEIS URBANS</v>
          </cell>
        </row>
      </sheetData>
      <sheetData sheetId="3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4"/>
  <sheetViews>
    <sheetView zoomScale="80" zoomScaleNormal="80" workbookViewId="0">
      <selection activeCell="H10" sqref="H10"/>
    </sheetView>
  </sheetViews>
  <sheetFormatPr defaultColWidth="11.453125" defaultRowHeight="14.5" x14ac:dyDescent="0.35"/>
  <cols>
    <col min="1" max="1" width="11.453125" style="59" customWidth="1"/>
    <col min="2" max="2" width="11.1796875" style="58" customWidth="1"/>
    <col min="3" max="3" width="9.54296875" style="58" customWidth="1"/>
    <col min="4" max="4" width="42" style="58" customWidth="1"/>
    <col min="5" max="5" width="12" style="58" bestFit="1" customWidth="1"/>
    <col min="6" max="6" width="13" style="58" bestFit="1" customWidth="1"/>
    <col min="7" max="7" width="12.81640625" style="59" customWidth="1"/>
    <col min="8" max="8" width="13" style="59" bestFit="1" customWidth="1"/>
    <col min="9" max="9" width="12.54296875" style="59" customWidth="1"/>
    <col min="10" max="10" width="11.81640625" style="59" customWidth="1"/>
    <col min="11" max="11" width="9.54296875" style="59" customWidth="1"/>
    <col min="12" max="12" width="8.453125" style="59" customWidth="1"/>
    <col min="13" max="14" width="12.26953125" style="59" customWidth="1"/>
    <col min="15" max="15" width="6.1796875" style="59" customWidth="1"/>
    <col min="16" max="16" width="9.81640625" style="59" customWidth="1"/>
    <col min="17" max="17" width="9.26953125" style="60" customWidth="1"/>
    <col min="18" max="19" width="11.1796875" style="60" bestFit="1" customWidth="1"/>
    <col min="20" max="20" width="5.7265625" style="60" bestFit="1" customWidth="1"/>
    <col min="21" max="21" width="1.54296875" style="60" customWidth="1"/>
    <col min="22" max="22" width="9.1796875" style="60" bestFit="1" customWidth="1"/>
    <col min="23" max="23" width="14" style="59" customWidth="1"/>
    <col min="24" max="25" width="11.453125" style="59"/>
    <col min="26" max="26" width="12.54296875" style="59" bestFit="1" customWidth="1"/>
    <col min="27" max="16384" width="11.453125" style="59"/>
  </cols>
  <sheetData>
    <row r="1" spans="1:25" s="183" customFormat="1" ht="31.5" customHeight="1" x14ac:dyDescent="0.25">
      <c r="A1" s="70" t="s">
        <v>144</v>
      </c>
      <c r="B1" s="202"/>
      <c r="C1" s="203"/>
      <c r="D1" s="70"/>
      <c r="E1" s="204"/>
      <c r="F1" s="66" t="s">
        <v>220</v>
      </c>
      <c r="J1" s="168"/>
      <c r="T1" s="110"/>
      <c r="V1" s="110"/>
      <c r="Y1" s="205"/>
    </row>
    <row r="2" spans="1:25" s="183" customFormat="1" ht="16.5" customHeight="1" x14ac:dyDescent="0.25">
      <c r="A2" s="258" t="s">
        <v>113</v>
      </c>
      <c r="B2" s="207">
        <v>44805</v>
      </c>
      <c r="C2" s="208"/>
      <c r="D2" s="209"/>
      <c r="E2" s="210"/>
      <c r="F2" s="278"/>
      <c r="G2" s="212"/>
      <c r="I2" s="213"/>
      <c r="T2" s="110"/>
      <c r="V2" s="110"/>
    </row>
    <row r="3" spans="1:25" s="183" customFormat="1" ht="18" customHeight="1" x14ac:dyDescent="0.25">
      <c r="A3" s="156" t="s">
        <v>138</v>
      </c>
      <c r="B3" s="207">
        <v>44805</v>
      </c>
      <c r="C3" s="208"/>
      <c r="D3" s="209"/>
      <c r="E3" s="210"/>
      <c r="F3" s="211"/>
      <c r="G3" s="212"/>
      <c r="I3" s="213"/>
      <c r="T3" s="110"/>
      <c r="V3" s="110"/>
    </row>
    <row r="4" spans="1:25" s="183" customFormat="1" ht="21.75" customHeight="1" x14ac:dyDescent="0.25">
      <c r="A4" s="258" t="s">
        <v>222</v>
      </c>
      <c r="B4" s="259">
        <v>45535</v>
      </c>
      <c r="C4" s="208"/>
      <c r="D4" s="214"/>
      <c r="E4" s="215"/>
      <c r="F4" s="113"/>
      <c r="H4" s="216"/>
      <c r="S4" s="110"/>
      <c r="T4" s="205"/>
      <c r="U4" s="110"/>
    </row>
    <row r="5" spans="1:25" s="183" customFormat="1" ht="29" x14ac:dyDescent="0.35">
      <c r="A5" s="206"/>
      <c r="B5" s="217"/>
      <c r="C5" s="112"/>
      <c r="D5" s="218" t="s">
        <v>0</v>
      </c>
      <c r="E5" s="57" t="s">
        <v>179</v>
      </c>
      <c r="F5" s="57" t="s">
        <v>180</v>
      </c>
      <c r="G5" s="57" t="s">
        <v>194</v>
      </c>
      <c r="H5" s="219" t="s">
        <v>216</v>
      </c>
      <c r="I5" s="219" t="s">
        <v>217</v>
      </c>
      <c r="T5" s="110"/>
      <c r="W5" s="205"/>
    </row>
    <row r="6" spans="1:25" s="183" customFormat="1" ht="29" x14ac:dyDescent="0.35">
      <c r="A6" s="220"/>
      <c r="B6" s="157" t="s">
        <v>223</v>
      </c>
      <c r="C6" s="221"/>
      <c r="D6" s="155" t="s">
        <v>182</v>
      </c>
      <c r="E6" s="249">
        <f>G21</f>
        <v>23127.02</v>
      </c>
      <c r="F6" s="249">
        <f>G33</f>
        <v>69381.05</v>
      </c>
      <c r="G6" s="249">
        <f>G46</f>
        <v>46254.03</v>
      </c>
      <c r="H6" s="249">
        <f>SUM(E6:G6)</f>
        <v>138762.1</v>
      </c>
      <c r="I6" s="249">
        <f>+ROUND(H6/1.21,2)</f>
        <v>114679.42</v>
      </c>
      <c r="T6" s="110"/>
      <c r="W6" s="205"/>
      <c r="X6" s="222"/>
    </row>
    <row r="7" spans="1:25" s="183" customFormat="1" ht="29" x14ac:dyDescent="0.35">
      <c r="A7" s="110"/>
      <c r="B7" s="157" t="s">
        <v>218</v>
      </c>
      <c r="C7" s="221"/>
      <c r="D7" s="155" t="s">
        <v>181</v>
      </c>
      <c r="E7" s="280">
        <f>J21</f>
        <v>13542.11</v>
      </c>
      <c r="F7" s="249">
        <f>J33</f>
        <v>40626.36</v>
      </c>
      <c r="G7" s="249">
        <f>J46</f>
        <v>27084.239999999998</v>
      </c>
      <c r="H7" s="249">
        <f>SUM(E7:G7)</f>
        <v>81252.709999999992</v>
      </c>
      <c r="I7" s="249">
        <f>+ROUND(H7/1.21,2)</f>
        <v>67151</v>
      </c>
      <c r="N7" s="111"/>
      <c r="T7" s="110"/>
      <c r="W7" s="223"/>
      <c r="X7" s="223"/>
    </row>
    <row r="8" spans="1:25" s="183" customFormat="1" x14ac:dyDescent="0.35">
      <c r="A8" s="110"/>
      <c r="B8" s="157" t="s">
        <v>218</v>
      </c>
      <c r="C8" s="221"/>
      <c r="D8" s="242" t="s">
        <v>231</v>
      </c>
      <c r="E8" s="249">
        <f>M21</f>
        <v>42542.559999999998</v>
      </c>
      <c r="F8" s="249">
        <f>M33</f>
        <v>127627.67</v>
      </c>
      <c r="G8" s="280">
        <f>M45</f>
        <v>85085.08</v>
      </c>
      <c r="H8" s="249">
        <f>SUM(E8:G8)</f>
        <v>255255.31</v>
      </c>
      <c r="I8" s="249">
        <f>+ROUND(H8/1.21,2)</f>
        <v>210954.8</v>
      </c>
      <c r="L8" s="111" t="s">
        <v>173</v>
      </c>
      <c r="T8" s="110"/>
      <c r="W8" s="223"/>
      <c r="X8" s="223"/>
    </row>
    <row r="9" spans="1:25" s="183" customFormat="1" x14ac:dyDescent="0.35">
      <c r="A9" s="110"/>
      <c r="C9" s="221"/>
      <c r="D9" s="255" t="s">
        <v>198</v>
      </c>
      <c r="E9" s="249"/>
      <c r="F9" s="249"/>
      <c r="G9" s="249"/>
      <c r="H9" s="249">
        <f>SUM(E9:G9)</f>
        <v>0</v>
      </c>
      <c r="I9" s="249">
        <f>+ROUND(H9/1.21,2)</f>
        <v>0</v>
      </c>
      <c r="T9" s="110"/>
    </row>
    <row r="10" spans="1:25" s="183" customFormat="1" x14ac:dyDescent="0.35">
      <c r="A10" s="110"/>
      <c r="B10" s="221"/>
      <c r="C10" s="113"/>
      <c r="D10" s="250" t="s">
        <v>137</v>
      </c>
      <c r="E10" s="251">
        <f t="shared" ref="E10:I10" si="0">SUM(E6:E9)</f>
        <v>79211.69</v>
      </c>
      <c r="F10" s="251">
        <f t="shared" si="0"/>
        <v>237635.08000000002</v>
      </c>
      <c r="G10" s="251">
        <f t="shared" si="0"/>
        <v>158423.34999999998</v>
      </c>
      <c r="H10" s="252">
        <f t="shared" si="0"/>
        <v>475270.12</v>
      </c>
      <c r="I10" s="252">
        <f t="shared" si="0"/>
        <v>392785.22</v>
      </c>
      <c r="T10" s="110"/>
    </row>
    <row r="11" spans="1:25" s="183" customFormat="1" ht="15" x14ac:dyDescent="0.25">
      <c r="A11" s="110"/>
      <c r="B11" s="221"/>
      <c r="C11" s="113"/>
      <c r="D11" s="224"/>
      <c r="E11" s="257">
        <f>E10/1.21</f>
        <v>65464.206611570255</v>
      </c>
      <c r="F11" s="257">
        <f t="shared" ref="F11:H11" si="1">F10/1.21</f>
        <v>196392.62809917357</v>
      </c>
      <c r="G11" s="257">
        <f t="shared" si="1"/>
        <v>130928.38842975206</v>
      </c>
      <c r="H11" s="257">
        <f t="shared" si="1"/>
        <v>392785.22314049589</v>
      </c>
      <c r="I11" s="165">
        <f>SUM(E11:G11)</f>
        <v>392785.22314049589</v>
      </c>
      <c r="J11" s="165">
        <f>H10-I10</f>
        <v>82484.900000000023</v>
      </c>
      <c r="T11" s="110"/>
    </row>
    <row r="12" spans="1:25" s="183" customFormat="1" ht="15" x14ac:dyDescent="0.25">
      <c r="A12" s="110"/>
      <c r="B12" s="221"/>
      <c r="C12" s="113"/>
      <c r="D12" s="113"/>
      <c r="E12" s="113"/>
      <c r="F12" s="113"/>
      <c r="G12" s="113"/>
      <c r="H12" s="113"/>
      <c r="I12" s="113"/>
      <c r="J12" s="113"/>
      <c r="K12" s="113"/>
      <c r="L12" s="113"/>
      <c r="T12" s="110"/>
    </row>
    <row r="13" spans="1:25" s="183" customFormat="1" ht="15" x14ac:dyDescent="0.25">
      <c r="A13" s="110"/>
      <c r="B13" s="110"/>
      <c r="C13" s="214"/>
      <c r="E13" s="214"/>
      <c r="G13" s="225"/>
      <c r="H13" s="225"/>
      <c r="I13" s="225"/>
      <c r="T13" s="110"/>
    </row>
    <row r="14" spans="1:25" s="183" customFormat="1" ht="15.75" x14ac:dyDescent="0.25">
      <c r="A14" s="235" t="s">
        <v>237</v>
      </c>
      <c r="B14" s="236"/>
      <c r="C14" s="237"/>
      <c r="D14" s="200"/>
      <c r="E14" s="226">
        <v>4</v>
      </c>
      <c r="F14" s="113"/>
      <c r="G14" s="113"/>
    </row>
    <row r="15" spans="1:25" ht="62" x14ac:dyDescent="0.35">
      <c r="B15" s="71" t="s">
        <v>0</v>
      </c>
      <c r="C15" s="71" t="s">
        <v>177</v>
      </c>
      <c r="D15" s="71" t="s">
        <v>206</v>
      </c>
      <c r="E15" s="72" t="s">
        <v>152</v>
      </c>
      <c r="F15" s="72" t="s">
        <v>106</v>
      </c>
      <c r="G15" s="72" t="s">
        <v>172</v>
      </c>
      <c r="H15" s="72" t="s">
        <v>153</v>
      </c>
      <c r="I15" s="72" t="s">
        <v>106</v>
      </c>
      <c r="J15" s="72" t="s">
        <v>183</v>
      </c>
      <c r="K15" s="72" t="s">
        <v>193</v>
      </c>
      <c r="L15" s="72" t="s">
        <v>106</v>
      </c>
      <c r="M15" s="72" t="s">
        <v>214</v>
      </c>
      <c r="N15" s="72" t="s">
        <v>121</v>
      </c>
      <c r="O15" s="183"/>
      <c r="P15" s="183"/>
      <c r="Q15" s="183"/>
      <c r="R15" s="183"/>
      <c r="S15" s="183"/>
      <c r="T15" s="183"/>
      <c r="U15" s="59"/>
      <c r="V15" s="59"/>
    </row>
    <row r="16" spans="1:25" x14ac:dyDescent="0.35">
      <c r="B16" s="62" t="s">
        <v>148</v>
      </c>
      <c r="C16" s="109" t="s">
        <v>149</v>
      </c>
      <c r="D16" s="109" t="s">
        <v>146</v>
      </c>
      <c r="E16" s="171">
        <f>G16/F16</f>
        <v>150.85628123384456</v>
      </c>
      <c r="F16" s="63">
        <f>Perfils!G16</f>
        <v>58.030000000000008</v>
      </c>
      <c r="G16" s="64">
        <f>ROUND(G28/12*$E$14,2)</f>
        <v>8754.19</v>
      </c>
      <c r="H16" s="171"/>
      <c r="I16" s="65"/>
      <c r="J16" s="64"/>
      <c r="K16" s="64"/>
      <c r="L16" s="65"/>
      <c r="M16" s="64"/>
      <c r="N16" s="245">
        <f>G16+J16+M16</f>
        <v>8754.19</v>
      </c>
      <c r="O16" s="183"/>
      <c r="P16" s="183"/>
      <c r="Q16" s="183"/>
      <c r="R16" s="183"/>
      <c r="S16" s="183"/>
      <c r="T16" s="183"/>
      <c r="U16" s="59"/>
      <c r="V16" s="59"/>
    </row>
    <row r="17" spans="1:27" s="66" customFormat="1" ht="16.5" customHeight="1" x14ac:dyDescent="0.35">
      <c r="A17" s="59"/>
      <c r="B17" s="62" t="s">
        <v>148</v>
      </c>
      <c r="C17" s="109" t="s">
        <v>150</v>
      </c>
      <c r="D17" s="109" t="s">
        <v>145</v>
      </c>
      <c r="E17" s="171"/>
      <c r="F17" s="63"/>
      <c r="G17" s="64"/>
      <c r="H17" s="171">
        <f>J17/I17</f>
        <v>128.27398308791368</v>
      </c>
      <c r="I17" s="65">
        <f>Perfils!G20</f>
        <v>54.872</v>
      </c>
      <c r="J17" s="64">
        <f>ROUND((J29/12*$E$14),2)</f>
        <v>7038.65</v>
      </c>
      <c r="K17" s="64"/>
      <c r="L17" s="65"/>
      <c r="M17" s="64"/>
      <c r="N17" s="245">
        <f t="shared" ref="N17:N20" si="2">G17+J17+M17</f>
        <v>7038.65</v>
      </c>
      <c r="O17" s="183"/>
      <c r="P17" s="183"/>
      <c r="Q17" s="183"/>
      <c r="R17" s="183"/>
      <c r="S17" s="183"/>
      <c r="T17" s="183"/>
    </row>
    <row r="18" spans="1:27" ht="17.25" customHeight="1" x14ac:dyDescent="0.25">
      <c r="B18" s="62" t="s">
        <v>148</v>
      </c>
      <c r="C18" s="109" t="s">
        <v>151</v>
      </c>
      <c r="D18" s="109" t="s">
        <v>147</v>
      </c>
      <c r="E18" s="171">
        <f>G18/F18</f>
        <v>247.67930380837495</v>
      </c>
      <c r="F18" s="63">
        <f>Perfils!G16</f>
        <v>58.030000000000008</v>
      </c>
      <c r="G18" s="64">
        <f>ROUND((G30/12*$E$14),2)</f>
        <v>14372.83</v>
      </c>
      <c r="H18" s="171"/>
      <c r="I18" s="65"/>
      <c r="J18" s="64"/>
      <c r="K18" s="64"/>
      <c r="L18" s="65"/>
      <c r="M18" s="64"/>
      <c r="N18" s="245">
        <f t="shared" si="2"/>
        <v>14372.83</v>
      </c>
      <c r="O18" s="183"/>
      <c r="P18" s="183"/>
      <c r="Q18" s="183"/>
      <c r="R18" s="183"/>
      <c r="S18" s="183"/>
      <c r="T18" s="183"/>
      <c r="U18" s="59"/>
      <c r="V18" s="59"/>
    </row>
    <row r="19" spans="1:27" ht="17.25" customHeight="1" x14ac:dyDescent="0.25">
      <c r="B19" s="62" t="s">
        <v>148</v>
      </c>
      <c r="C19" s="109" t="s">
        <v>175</v>
      </c>
      <c r="D19" s="109" t="s">
        <v>176</v>
      </c>
      <c r="E19" s="171"/>
      <c r="F19" s="63"/>
      <c r="G19" s="64"/>
      <c r="H19" s="171">
        <f>J19/I19</f>
        <v>118.52055693249746</v>
      </c>
      <c r="I19" s="65">
        <f>Perfils!G20</f>
        <v>54.872</v>
      </c>
      <c r="J19" s="279">
        <f>ROUND((J31/12*$E$14),2)-0.01</f>
        <v>6503.46</v>
      </c>
      <c r="K19" s="64"/>
      <c r="L19" s="65"/>
      <c r="M19" s="64"/>
      <c r="N19" s="245">
        <f t="shared" si="2"/>
        <v>6503.46</v>
      </c>
      <c r="O19" s="183"/>
      <c r="P19" s="183"/>
      <c r="Q19" s="183"/>
      <c r="R19" s="183"/>
      <c r="S19" s="183"/>
      <c r="T19" s="183"/>
      <c r="U19" s="59"/>
      <c r="V19" s="59"/>
    </row>
    <row r="20" spans="1:27" ht="17.25" customHeight="1" x14ac:dyDescent="0.35">
      <c r="B20" s="62" t="s">
        <v>148</v>
      </c>
      <c r="C20" s="109" t="s">
        <v>207</v>
      </c>
      <c r="D20" s="109" t="s">
        <v>231</v>
      </c>
      <c r="E20" s="244" t="s">
        <v>173</v>
      </c>
      <c r="F20" s="63"/>
      <c r="G20" s="64"/>
      <c r="H20" s="63"/>
      <c r="I20" s="65"/>
      <c r="J20" s="64"/>
      <c r="K20" s="172">
        <f>M20/L20</f>
        <v>733.11321730139571</v>
      </c>
      <c r="L20" s="65">
        <f>Perfils!G24</f>
        <v>58.030000000000008</v>
      </c>
      <c r="M20" s="64">
        <f>ROUND((M32/12*$E$14),2)</f>
        <v>42542.559999999998</v>
      </c>
      <c r="N20" s="245">
        <f t="shared" si="2"/>
        <v>42542.559999999998</v>
      </c>
      <c r="O20" s="183"/>
      <c r="P20" s="183"/>
      <c r="Q20" s="183"/>
      <c r="R20" s="183"/>
      <c r="S20" s="183"/>
      <c r="T20" s="183"/>
      <c r="U20" s="59"/>
      <c r="V20" s="59"/>
    </row>
    <row r="21" spans="1:27" ht="15" x14ac:dyDescent="0.25">
      <c r="B21" s="201">
        <f>G21+J21</f>
        <v>36669.130000000005</v>
      </c>
      <c r="D21" s="67" t="s">
        <v>114</v>
      </c>
      <c r="E21" s="173">
        <f>SUM(E16:E20)</f>
        <v>398.53558504221951</v>
      </c>
      <c r="F21" s="69"/>
      <c r="G21" s="108">
        <f>SUM(G16:G18)</f>
        <v>23127.02</v>
      </c>
      <c r="H21" s="173">
        <f>SUM(H16:H20)</f>
        <v>246.79454002041115</v>
      </c>
      <c r="I21" s="68"/>
      <c r="J21" s="108">
        <f>SUM(J16:J20)</f>
        <v>13542.11</v>
      </c>
      <c r="K21" s="173">
        <f>SUM(K16:K20)</f>
        <v>733.11321730139571</v>
      </c>
      <c r="L21" s="68"/>
      <c r="M21" s="108">
        <f>SUM(M16:M20)</f>
        <v>42542.559999999998</v>
      </c>
      <c r="N21" s="243">
        <f>SUM(N16:N20)</f>
        <v>79211.69</v>
      </c>
      <c r="O21" s="256"/>
      <c r="P21" s="183"/>
      <c r="Q21" s="183"/>
      <c r="R21" s="183"/>
      <c r="S21" s="183"/>
      <c r="T21" s="183"/>
      <c r="U21" s="59"/>
      <c r="V21" s="59"/>
    </row>
    <row r="22" spans="1:27" s="66" customFormat="1" ht="15" x14ac:dyDescent="0.25">
      <c r="B22" s="238"/>
      <c r="C22" s="239"/>
      <c r="D22" s="240"/>
      <c r="E22" s="241"/>
      <c r="F22" s="232"/>
      <c r="G22" s="232"/>
      <c r="H22" s="232"/>
      <c r="I22" s="232"/>
      <c r="J22" s="233"/>
      <c r="K22" s="234"/>
      <c r="L22" s="232"/>
      <c r="M22" s="234"/>
      <c r="N22" s="234"/>
      <c r="O22" s="183"/>
      <c r="P22" s="183"/>
      <c r="Q22" s="183"/>
      <c r="R22" s="183"/>
      <c r="S22" s="183"/>
    </row>
    <row r="23" spans="1:27" s="66" customFormat="1" ht="15" x14ac:dyDescent="0.25">
      <c r="B23" s="238"/>
      <c r="C23" s="239"/>
      <c r="D23" s="231" t="s">
        <v>219</v>
      </c>
      <c r="E23" s="232">
        <f>(E21/$E$14/8)/20</f>
        <v>0.62271185162846798</v>
      </c>
      <c r="F23" s="232"/>
      <c r="G23" s="232"/>
      <c r="H23" s="232">
        <f>(H21/$E$14/8)/20</f>
        <v>0.38561646878189243</v>
      </c>
      <c r="I23" s="233"/>
      <c r="J23" s="234"/>
      <c r="K23" s="232">
        <f>(K21/$E$14/8)/20</f>
        <v>1.1454894020334307</v>
      </c>
      <c r="L23" s="234"/>
      <c r="M23" s="234"/>
      <c r="N23" s="232">
        <f>SUM(E23:K23)</f>
        <v>2.1538177224437911</v>
      </c>
      <c r="O23" s="229"/>
      <c r="P23" s="232"/>
      <c r="Q23" s="261"/>
      <c r="S23" s="232"/>
      <c r="T23" s="230"/>
      <c r="U23" s="110"/>
      <c r="V23" s="183"/>
      <c r="W23" s="183"/>
      <c r="X23" s="183"/>
      <c r="Y23" s="183"/>
      <c r="Z23" s="183"/>
      <c r="AA23" s="183"/>
    </row>
    <row r="24" spans="1:27" s="66" customFormat="1" ht="15" x14ac:dyDescent="0.25">
      <c r="B24" s="238"/>
      <c r="C24" s="239"/>
      <c r="D24" s="240"/>
      <c r="E24" s="241"/>
      <c r="F24" s="232"/>
      <c r="G24" s="232"/>
      <c r="H24" s="232"/>
      <c r="I24" s="232"/>
      <c r="J24" s="233"/>
      <c r="K24" s="234"/>
      <c r="L24" s="232"/>
      <c r="M24" s="234"/>
      <c r="N24" s="234"/>
      <c r="O24" s="232"/>
      <c r="P24" s="229"/>
      <c r="Q24" s="261"/>
      <c r="S24" s="232"/>
      <c r="T24" s="230"/>
      <c r="U24" s="110"/>
      <c r="V24" s="183"/>
      <c r="W24" s="183"/>
      <c r="X24" s="183"/>
      <c r="Y24" s="183"/>
      <c r="Z24" s="183"/>
      <c r="AA24" s="183"/>
    </row>
    <row r="25" spans="1:27" s="66" customFormat="1" ht="15" x14ac:dyDescent="0.25">
      <c r="B25" s="238"/>
      <c r="C25" s="239"/>
      <c r="D25" s="240"/>
      <c r="E25" s="241"/>
      <c r="F25" s="232"/>
      <c r="G25" s="232"/>
      <c r="H25" s="232"/>
      <c r="I25" s="232"/>
      <c r="J25" s="232"/>
      <c r="K25" s="232"/>
      <c r="L25" s="232"/>
      <c r="M25" s="234"/>
      <c r="N25" s="234"/>
      <c r="O25" s="232"/>
      <c r="P25" s="229"/>
      <c r="Q25" s="261"/>
      <c r="S25" s="232"/>
      <c r="T25" s="230"/>
      <c r="U25" s="110"/>
      <c r="V25" s="183"/>
      <c r="W25" s="183"/>
      <c r="X25" s="183"/>
      <c r="Y25" s="183"/>
      <c r="Z25" s="183"/>
      <c r="AA25" s="183"/>
    </row>
    <row r="26" spans="1:27" ht="15" x14ac:dyDescent="0.25">
      <c r="A26" s="254" t="s">
        <v>221</v>
      </c>
      <c r="B26" s="254"/>
      <c r="C26" s="246"/>
      <c r="D26" s="253"/>
      <c r="E26" s="211">
        <v>12</v>
      </c>
      <c r="F26" s="59"/>
      <c r="K26" s="111" t="s">
        <v>173</v>
      </c>
      <c r="Q26" s="228"/>
      <c r="R26" s="66"/>
      <c r="S26" s="59"/>
      <c r="T26" s="59"/>
      <c r="U26" s="59"/>
      <c r="V26" s="59"/>
    </row>
    <row r="27" spans="1:27" ht="62" x14ac:dyDescent="0.35">
      <c r="B27" s="71" t="s">
        <v>0</v>
      </c>
      <c r="C27" s="71" t="s">
        <v>177</v>
      </c>
      <c r="D27" s="71" t="s">
        <v>206</v>
      </c>
      <c r="E27" s="72" t="s">
        <v>152</v>
      </c>
      <c r="F27" s="72" t="s">
        <v>106</v>
      </c>
      <c r="G27" s="72" t="s">
        <v>172</v>
      </c>
      <c r="H27" s="72" t="s">
        <v>153</v>
      </c>
      <c r="I27" s="72" t="s">
        <v>106</v>
      </c>
      <c r="J27" s="72" t="s">
        <v>183</v>
      </c>
      <c r="K27" s="72" t="s">
        <v>193</v>
      </c>
      <c r="L27" s="72" t="s">
        <v>106</v>
      </c>
      <c r="M27" s="72" t="s">
        <v>214</v>
      </c>
      <c r="N27" s="72" t="s">
        <v>121</v>
      </c>
      <c r="S27" s="59"/>
      <c r="T27" s="59"/>
      <c r="U27" s="59"/>
      <c r="V27" s="59"/>
    </row>
    <row r="28" spans="1:27" x14ac:dyDescent="0.35">
      <c r="B28" s="62" t="s">
        <v>148</v>
      </c>
      <c r="C28" s="109" t="s">
        <v>149</v>
      </c>
      <c r="D28" s="109" t="s">
        <v>146</v>
      </c>
      <c r="E28" s="171">
        <f>G28/F28</f>
        <v>452.56867137687397</v>
      </c>
      <c r="F28" s="63">
        <f>Perfils!G16</f>
        <v>58.030000000000008</v>
      </c>
      <c r="G28" s="64">
        <v>26262.560000000001</v>
      </c>
      <c r="H28" s="171"/>
      <c r="I28" s="65"/>
      <c r="J28" s="64"/>
      <c r="K28" s="64"/>
      <c r="L28" s="65"/>
      <c r="M28" s="64"/>
      <c r="N28" s="245">
        <f>G28+J28+M28</f>
        <v>26262.560000000001</v>
      </c>
      <c r="O28" s="60"/>
      <c r="P28" s="60"/>
      <c r="S28" s="59"/>
      <c r="T28" s="59"/>
      <c r="U28" s="59"/>
      <c r="V28" s="59"/>
    </row>
    <row r="29" spans="1:27" s="66" customFormat="1" ht="16.5" customHeight="1" x14ac:dyDescent="0.35">
      <c r="A29" s="59"/>
      <c r="B29" s="62" t="s">
        <v>148</v>
      </c>
      <c r="C29" s="109" t="s">
        <v>150</v>
      </c>
      <c r="D29" s="109" t="s">
        <v>145</v>
      </c>
      <c r="E29" s="171"/>
      <c r="F29" s="63"/>
      <c r="G29" s="64"/>
      <c r="H29" s="171">
        <f>J29/I29</f>
        <v>384.82194926374109</v>
      </c>
      <c r="I29" s="65">
        <f>Perfils!G20</f>
        <v>54.872</v>
      </c>
      <c r="J29" s="64">
        <v>21115.95</v>
      </c>
      <c r="K29" s="64"/>
      <c r="L29" s="65"/>
      <c r="M29" s="64"/>
      <c r="N29" s="245">
        <f t="shared" ref="N29:N32" si="3">G29+J29+M29</f>
        <v>21115.95</v>
      </c>
    </row>
    <row r="30" spans="1:27" ht="17.25" customHeight="1" x14ac:dyDescent="0.25">
      <c r="B30" s="62" t="s">
        <v>148</v>
      </c>
      <c r="C30" s="109" t="s">
        <v>151</v>
      </c>
      <c r="D30" s="109" t="s">
        <v>147</v>
      </c>
      <c r="E30" s="171">
        <f>G30/F30</f>
        <v>743.03791142512478</v>
      </c>
      <c r="F30" s="63">
        <f>Perfils!G16</f>
        <v>58.030000000000008</v>
      </c>
      <c r="G30" s="64">
        <v>43118.49</v>
      </c>
      <c r="H30" s="171"/>
      <c r="I30" s="65"/>
      <c r="J30" s="64"/>
      <c r="K30" s="64"/>
      <c r="L30" s="65"/>
      <c r="M30" s="64"/>
      <c r="N30" s="245">
        <f t="shared" si="3"/>
        <v>43118.49</v>
      </c>
      <c r="S30" s="111" t="s">
        <v>173</v>
      </c>
      <c r="T30" s="59"/>
      <c r="U30" s="59"/>
      <c r="V30" s="59"/>
    </row>
    <row r="31" spans="1:27" ht="17.25" customHeight="1" x14ac:dyDescent="0.35">
      <c r="B31" s="62" t="s">
        <v>148</v>
      </c>
      <c r="C31" s="109" t="s">
        <v>175</v>
      </c>
      <c r="D31" s="109" t="s">
        <v>176</v>
      </c>
      <c r="E31" s="171"/>
      <c r="F31" s="63"/>
      <c r="G31" s="64"/>
      <c r="H31" s="171">
        <f>J31/I31</f>
        <v>355.56221752442048</v>
      </c>
      <c r="I31" s="65">
        <f>Perfils!G20</f>
        <v>54.872</v>
      </c>
      <c r="J31" s="64">
        <v>19510.41</v>
      </c>
      <c r="K31" s="64"/>
      <c r="L31" s="65"/>
      <c r="M31" s="64"/>
      <c r="N31" s="245">
        <f t="shared" si="3"/>
        <v>19510.41</v>
      </c>
      <c r="S31" s="59"/>
      <c r="T31" s="59"/>
      <c r="U31" s="59"/>
      <c r="V31" s="59"/>
    </row>
    <row r="32" spans="1:27" ht="17.25" customHeight="1" x14ac:dyDescent="0.35">
      <c r="B32" s="62" t="s">
        <v>148</v>
      </c>
      <c r="C32" s="109" t="s">
        <v>207</v>
      </c>
      <c r="D32" s="109" t="s">
        <v>231</v>
      </c>
      <c r="E32" s="63"/>
      <c r="F32" s="63"/>
      <c r="G32" s="64"/>
      <c r="H32" s="63"/>
      <c r="I32" s="65"/>
      <c r="J32" s="64"/>
      <c r="K32" s="172">
        <f>M32/L32</f>
        <v>2199.3394795795275</v>
      </c>
      <c r="L32" s="65">
        <f>Perfils!G24</f>
        <v>58.030000000000008</v>
      </c>
      <c r="M32" s="64">
        <v>127627.67</v>
      </c>
      <c r="N32" s="245">
        <f t="shared" si="3"/>
        <v>127627.67</v>
      </c>
      <c r="S32" s="59"/>
      <c r="T32" s="59"/>
      <c r="U32" s="59"/>
      <c r="V32" s="59"/>
    </row>
    <row r="33" spans="1:27" x14ac:dyDescent="0.35">
      <c r="B33" s="201"/>
      <c r="D33" s="67" t="s">
        <v>114</v>
      </c>
      <c r="E33" s="173">
        <f>SUM(E28:E32)</f>
        <v>1195.6065828019987</v>
      </c>
      <c r="F33" s="69"/>
      <c r="G33" s="108">
        <f>SUM(G28:G30)</f>
        <v>69381.05</v>
      </c>
      <c r="H33" s="173">
        <f>SUM(H28:H32)</f>
        <v>740.38416678816156</v>
      </c>
      <c r="I33" s="68"/>
      <c r="J33" s="108">
        <f>SUM(J28:J32)</f>
        <v>40626.36</v>
      </c>
      <c r="K33" s="173">
        <f>SUM(K28:K32)</f>
        <v>2199.3394795795275</v>
      </c>
      <c r="L33" s="68"/>
      <c r="M33" s="108">
        <f>SUM(M28:M32)</f>
        <v>127627.67</v>
      </c>
      <c r="N33" s="243">
        <f>SUM(N28:N32)</f>
        <v>237635.08000000002</v>
      </c>
      <c r="O33" s="66" t="s">
        <v>238</v>
      </c>
      <c r="Q33" s="59"/>
      <c r="R33" s="59"/>
      <c r="S33" s="59"/>
      <c r="T33" s="59"/>
      <c r="U33" s="247"/>
      <c r="V33" s="111"/>
      <c r="W33" s="196"/>
    </row>
    <row r="34" spans="1:27" x14ac:dyDescent="0.35">
      <c r="B34" s="59"/>
      <c r="C34" s="59"/>
      <c r="D34" s="59"/>
      <c r="E34" s="59"/>
      <c r="F34" s="59"/>
      <c r="G34" s="150"/>
      <c r="Q34" s="59"/>
      <c r="R34" s="59"/>
      <c r="S34" s="59"/>
      <c r="T34" s="61"/>
      <c r="U34" s="248"/>
      <c r="W34" s="196"/>
    </row>
    <row r="35" spans="1:27" s="66" customFormat="1" x14ac:dyDescent="0.35">
      <c r="B35" s="238"/>
      <c r="C35" s="239"/>
      <c r="D35" s="231" t="s">
        <v>219</v>
      </c>
      <c r="E35" s="232">
        <f>(E33/$E$26/8)/20</f>
        <v>0.62271176187604094</v>
      </c>
      <c r="F35" s="232"/>
      <c r="G35" s="232"/>
      <c r="H35" s="232">
        <f>(H33/$E$26/8)/20</f>
        <v>0.38561675353550079</v>
      </c>
      <c r="I35" s="233"/>
      <c r="J35" s="234"/>
      <c r="K35" s="232">
        <f>(K33/$E$26/8)/20</f>
        <v>1.1454893122810039</v>
      </c>
      <c r="L35" s="234"/>
      <c r="M35" s="234"/>
      <c r="N35" s="232">
        <f>SUM(E35:K35)</f>
        <v>2.1538178276925457</v>
      </c>
      <c r="O35" s="229"/>
      <c r="P35" s="232"/>
      <c r="Q35" s="228"/>
      <c r="S35" s="232"/>
      <c r="T35" s="230"/>
      <c r="U35" s="110"/>
      <c r="V35" s="183"/>
      <c r="W35" s="183"/>
      <c r="X35" s="183"/>
      <c r="Y35" s="183"/>
      <c r="Z35" s="183"/>
      <c r="AA35" s="183"/>
    </row>
    <row r="36" spans="1:27" s="66" customFormat="1" x14ac:dyDescent="0.35">
      <c r="B36" s="238"/>
      <c r="C36" s="239"/>
      <c r="D36" s="241"/>
      <c r="E36" s="232"/>
      <c r="F36" s="232"/>
      <c r="G36" s="232"/>
      <c r="H36" s="232"/>
      <c r="I36" s="233"/>
      <c r="J36" s="234"/>
      <c r="K36" s="232"/>
      <c r="L36" s="234"/>
      <c r="M36" s="234"/>
      <c r="N36" s="232"/>
      <c r="O36" s="229"/>
      <c r="P36" s="232"/>
      <c r="Q36" s="228"/>
      <c r="S36" s="232"/>
      <c r="T36" s="230"/>
      <c r="U36" s="110"/>
      <c r="V36" s="183"/>
      <c r="W36" s="183"/>
      <c r="X36" s="183"/>
      <c r="Y36" s="183"/>
      <c r="Z36" s="183"/>
      <c r="AA36" s="183"/>
    </row>
    <row r="37" spans="1:27" x14ac:dyDescent="0.35">
      <c r="B37" s="59"/>
      <c r="C37" s="59"/>
      <c r="E37" s="59"/>
      <c r="F37" s="59"/>
      <c r="Q37" s="59"/>
      <c r="R37" s="59"/>
      <c r="S37" s="59"/>
      <c r="T37" s="59"/>
      <c r="U37" s="59"/>
      <c r="V37" s="59"/>
    </row>
    <row r="39" spans="1:27" s="183" customFormat="1" ht="15.5" x14ac:dyDescent="0.35">
      <c r="A39" s="235" t="s">
        <v>233</v>
      </c>
      <c r="B39" s="236"/>
      <c r="C39" s="237"/>
      <c r="D39" s="200"/>
      <c r="E39" s="226">
        <v>8</v>
      </c>
      <c r="F39" s="113"/>
      <c r="G39" s="113"/>
      <c r="S39" s="205"/>
      <c r="T39" s="227"/>
      <c r="U39" s="110"/>
    </row>
    <row r="40" spans="1:27" ht="62" x14ac:dyDescent="0.35">
      <c r="B40" s="71" t="s">
        <v>0</v>
      </c>
      <c r="C40" s="71" t="s">
        <v>177</v>
      </c>
      <c r="D40" s="71" t="s">
        <v>206</v>
      </c>
      <c r="E40" s="72" t="s">
        <v>152</v>
      </c>
      <c r="F40" s="72" t="s">
        <v>106</v>
      </c>
      <c r="G40" s="72" t="s">
        <v>172</v>
      </c>
      <c r="H40" s="72" t="s">
        <v>153</v>
      </c>
      <c r="I40" s="72" t="s">
        <v>106</v>
      </c>
      <c r="J40" s="72" t="s">
        <v>183</v>
      </c>
      <c r="K40" s="72" t="s">
        <v>193</v>
      </c>
      <c r="L40" s="72" t="s">
        <v>106</v>
      </c>
      <c r="M40" s="72" t="s">
        <v>214</v>
      </c>
      <c r="N40" s="72" t="s">
        <v>121</v>
      </c>
      <c r="Q40" s="110"/>
      <c r="R40" s="183"/>
      <c r="S40" s="183"/>
      <c r="T40" s="183"/>
      <c r="U40" s="183"/>
      <c r="V40" s="183"/>
      <c r="W40" s="183"/>
    </row>
    <row r="41" spans="1:27" x14ac:dyDescent="0.35">
      <c r="B41" s="62" t="s">
        <v>148</v>
      </c>
      <c r="C41" s="109" t="s">
        <v>149</v>
      </c>
      <c r="D41" s="109" t="s">
        <v>146</v>
      </c>
      <c r="E41" s="171">
        <f>G41/F41</f>
        <v>301.71239014302938</v>
      </c>
      <c r="F41" s="63">
        <f>Perfils!G16</f>
        <v>58.030000000000008</v>
      </c>
      <c r="G41" s="64">
        <f>ROUND(G28/12*$E$39,2)</f>
        <v>17508.37</v>
      </c>
      <c r="H41" s="171"/>
      <c r="I41" s="65"/>
      <c r="J41" s="64"/>
      <c r="K41" s="64"/>
      <c r="L41" s="65"/>
      <c r="M41" s="64"/>
      <c r="N41" s="245">
        <f>G41+J41+M41</f>
        <v>17508.37</v>
      </c>
      <c r="O41" s="60"/>
      <c r="P41" s="60"/>
      <c r="Q41" s="110"/>
      <c r="R41" s="183"/>
      <c r="S41" s="183"/>
      <c r="T41" s="183"/>
      <c r="U41" s="183"/>
      <c r="V41" s="183"/>
      <c r="W41" s="183"/>
    </row>
    <row r="42" spans="1:27" s="66" customFormat="1" ht="16.5" customHeight="1" x14ac:dyDescent="0.35">
      <c r="A42" s="59"/>
      <c r="B42" s="62" t="s">
        <v>148</v>
      </c>
      <c r="C42" s="109" t="s">
        <v>150</v>
      </c>
      <c r="D42" s="109" t="s">
        <v>145</v>
      </c>
      <c r="E42" s="171"/>
      <c r="F42" s="63"/>
      <c r="G42" s="64"/>
      <c r="H42" s="171">
        <f>J42/I42</f>
        <v>256.54796617582736</v>
      </c>
      <c r="I42" s="65">
        <f>Perfils!G20</f>
        <v>54.872</v>
      </c>
      <c r="J42" s="64">
        <f>ROUND(J29/12*$E$39,2)</f>
        <v>14077.3</v>
      </c>
      <c r="K42" s="64"/>
      <c r="L42" s="65"/>
      <c r="M42" s="64"/>
      <c r="N42" s="245">
        <f t="shared" ref="N42:N45" si="4">G42+J42+M42</f>
        <v>14077.3</v>
      </c>
      <c r="Q42" s="110"/>
      <c r="R42" s="183"/>
      <c r="S42" s="183"/>
      <c r="T42" s="183"/>
      <c r="U42" s="183"/>
      <c r="V42" s="183"/>
      <c r="W42" s="183"/>
    </row>
    <row r="43" spans="1:27" ht="17.25" customHeight="1" x14ac:dyDescent="0.35">
      <c r="B43" s="62" t="s">
        <v>148</v>
      </c>
      <c r="C43" s="109" t="s">
        <v>151</v>
      </c>
      <c r="D43" s="109" t="s">
        <v>147</v>
      </c>
      <c r="E43" s="171">
        <f>G43/F43</f>
        <v>495.35860761674991</v>
      </c>
      <c r="F43" s="63">
        <f>Perfils!G16</f>
        <v>58.030000000000008</v>
      </c>
      <c r="G43" s="64">
        <f>ROUND(G30/12*$E$39,2)</f>
        <v>28745.66</v>
      </c>
      <c r="H43" s="171"/>
      <c r="I43" s="65"/>
      <c r="J43" s="64"/>
      <c r="K43" s="64"/>
      <c r="L43" s="65"/>
      <c r="M43" s="64"/>
      <c r="N43" s="245">
        <f t="shared" si="4"/>
        <v>28745.66</v>
      </c>
      <c r="Q43" s="110"/>
      <c r="R43" s="183"/>
      <c r="S43" s="183"/>
      <c r="T43" s="183"/>
      <c r="U43" s="183"/>
      <c r="V43" s="183"/>
      <c r="W43" s="183"/>
    </row>
    <row r="44" spans="1:27" ht="17.25" customHeight="1" x14ac:dyDescent="0.35">
      <c r="B44" s="62" t="s">
        <v>148</v>
      </c>
      <c r="C44" s="109" t="s">
        <v>175</v>
      </c>
      <c r="D44" s="109" t="s">
        <v>176</v>
      </c>
      <c r="E44" s="171"/>
      <c r="F44" s="63"/>
      <c r="G44" s="64"/>
      <c r="H44" s="171">
        <f>J44/I44</f>
        <v>237.04147834961367</v>
      </c>
      <c r="I44" s="65">
        <f>Perfils!G20</f>
        <v>54.872</v>
      </c>
      <c r="J44" s="64">
        <f>ROUND(J31/12*$E$39,2)</f>
        <v>13006.94</v>
      </c>
      <c r="K44" s="64"/>
      <c r="L44" s="65"/>
      <c r="M44" s="64"/>
      <c r="N44" s="245">
        <f t="shared" si="4"/>
        <v>13006.94</v>
      </c>
      <c r="Q44" s="110"/>
      <c r="R44" s="183"/>
      <c r="S44" s="183"/>
      <c r="T44" s="183"/>
      <c r="U44" s="183"/>
      <c r="V44" s="183"/>
      <c r="W44" s="183"/>
    </row>
    <row r="45" spans="1:27" ht="17.25" customHeight="1" x14ac:dyDescent="0.35">
      <c r="B45" s="62" t="s">
        <v>148</v>
      </c>
      <c r="C45" s="109" t="s">
        <v>207</v>
      </c>
      <c r="D45" s="109" t="s">
        <v>231</v>
      </c>
      <c r="E45" s="244" t="s">
        <v>173</v>
      </c>
      <c r="F45" s="63"/>
      <c r="G45" s="64"/>
      <c r="H45" s="63"/>
      <c r="I45" s="65"/>
      <c r="J45" s="64"/>
      <c r="K45" s="172">
        <f>M45/L45</f>
        <v>1466.225745304153</v>
      </c>
      <c r="L45" s="65">
        <f>Perfils!G24</f>
        <v>58.030000000000008</v>
      </c>
      <c r="M45" s="279">
        <v>85085.08</v>
      </c>
      <c r="N45" s="245">
        <f t="shared" si="4"/>
        <v>85085.08</v>
      </c>
      <c r="Q45" s="110"/>
      <c r="R45" s="183"/>
      <c r="S45" s="183"/>
      <c r="T45" s="183"/>
      <c r="U45" s="183"/>
      <c r="V45" s="183"/>
      <c r="W45" s="183"/>
    </row>
    <row r="46" spans="1:27" x14ac:dyDescent="0.35">
      <c r="B46" s="201"/>
      <c r="D46" s="67" t="s">
        <v>114</v>
      </c>
      <c r="E46" s="173">
        <f>SUM(E41:E45)</f>
        <v>797.07099775977929</v>
      </c>
      <c r="F46" s="69"/>
      <c r="G46" s="108">
        <f>SUM(G41:G43)</f>
        <v>46254.03</v>
      </c>
      <c r="H46" s="173">
        <f>SUM(H41:H45)</f>
        <v>493.58944452544102</v>
      </c>
      <c r="I46" s="68"/>
      <c r="J46" s="108">
        <f>SUM(J41:J45)</f>
        <v>27084.239999999998</v>
      </c>
      <c r="K46" s="173">
        <f>SUM(K41:K45)</f>
        <v>1466.225745304153</v>
      </c>
      <c r="L46" s="68"/>
      <c r="M46" s="108">
        <f>SUM(M41:M45)</f>
        <v>85085.08</v>
      </c>
      <c r="N46" s="243">
        <f>SUM(N41:N45)</f>
        <v>158423.35</v>
      </c>
      <c r="Q46" s="110"/>
      <c r="R46" s="183"/>
      <c r="S46" s="183"/>
      <c r="T46" s="183"/>
      <c r="U46" s="183"/>
      <c r="V46" s="183"/>
      <c r="W46" s="183"/>
    </row>
    <row r="47" spans="1:27" s="66" customFormat="1" x14ac:dyDescent="0.35">
      <c r="B47" s="238"/>
      <c r="C47" s="239"/>
      <c r="D47" s="240"/>
      <c r="E47" s="241"/>
      <c r="F47" s="232"/>
      <c r="G47" s="232"/>
      <c r="H47" s="232"/>
      <c r="I47" s="232"/>
      <c r="J47" s="233"/>
      <c r="K47" s="234"/>
      <c r="L47" s="232"/>
      <c r="M47" s="234"/>
      <c r="N47" s="234"/>
      <c r="O47" s="232"/>
      <c r="P47" s="229"/>
      <c r="Q47" s="232"/>
      <c r="R47" s="228"/>
      <c r="S47" s="232"/>
      <c r="T47" s="230"/>
      <c r="U47" s="110"/>
      <c r="V47" s="183"/>
      <c r="W47" s="183"/>
      <c r="X47" s="183"/>
      <c r="Y47" s="183"/>
      <c r="Z47" s="183"/>
      <c r="AA47" s="183"/>
    </row>
    <row r="48" spans="1:27" s="66" customFormat="1" x14ac:dyDescent="0.35">
      <c r="B48" s="238"/>
      <c r="C48" s="239"/>
      <c r="D48" s="231" t="s">
        <v>219</v>
      </c>
      <c r="E48" s="232">
        <f>(E46/$E$39/8)/20</f>
        <v>0.62271171699982752</v>
      </c>
      <c r="F48" s="232"/>
      <c r="G48" s="232"/>
      <c r="H48" s="232">
        <f>(H46/$E$39/8)/20</f>
        <v>0.38561675353550079</v>
      </c>
      <c r="I48" s="233"/>
      <c r="J48" s="234"/>
      <c r="K48" s="232">
        <f>(K46/$E$39/8)/20</f>
        <v>1.1454888635188696</v>
      </c>
      <c r="L48" s="234"/>
      <c r="M48" s="234"/>
      <c r="N48" s="232">
        <f>SUM(E48:K48)</f>
        <v>2.1538173340541977</v>
      </c>
      <c r="O48" s="229"/>
      <c r="P48" s="232"/>
      <c r="Q48" s="228"/>
      <c r="S48" s="232"/>
      <c r="T48" s="230"/>
      <c r="U48" s="110"/>
      <c r="V48" s="183"/>
      <c r="W48" s="183"/>
      <c r="X48" s="183"/>
      <c r="Y48" s="183"/>
      <c r="Z48" s="183"/>
      <c r="AA48" s="183"/>
    </row>
    <row r="49" spans="2:27" s="66" customFormat="1" x14ac:dyDescent="0.35">
      <c r="B49" s="238"/>
      <c r="C49" s="239"/>
      <c r="D49" s="240"/>
      <c r="E49" s="241"/>
      <c r="F49" s="232"/>
      <c r="G49" s="232"/>
      <c r="H49" s="232"/>
      <c r="I49" s="232"/>
      <c r="J49" s="233"/>
      <c r="K49" s="234"/>
      <c r="L49" s="232"/>
      <c r="M49" s="234"/>
      <c r="N49" s="234"/>
      <c r="O49" s="232"/>
      <c r="P49" s="229"/>
      <c r="Q49" s="232"/>
      <c r="R49" s="228"/>
      <c r="S49" s="232"/>
      <c r="T49" s="230"/>
      <c r="U49" s="110"/>
      <c r="V49" s="183"/>
      <c r="W49" s="183"/>
      <c r="X49" s="183"/>
      <c r="Y49" s="183"/>
      <c r="Z49" s="183"/>
      <c r="AA49" s="183"/>
    </row>
    <row r="50" spans="2:27" s="66" customFormat="1" x14ac:dyDescent="0.35">
      <c r="B50" s="238"/>
      <c r="C50" s="239"/>
      <c r="D50" s="240"/>
      <c r="E50" s="241"/>
      <c r="F50" s="232"/>
      <c r="G50" s="232"/>
      <c r="H50" s="232"/>
      <c r="I50" s="232"/>
      <c r="J50" s="233"/>
      <c r="K50" s="234"/>
      <c r="L50" s="232"/>
      <c r="M50" s="234"/>
      <c r="N50" s="234"/>
      <c r="O50" s="232"/>
      <c r="P50" s="229"/>
      <c r="Q50" s="232"/>
      <c r="R50" s="228"/>
      <c r="S50" s="232"/>
      <c r="T50" s="230"/>
      <c r="U50" s="110"/>
      <c r="V50" s="183"/>
      <c r="W50" s="183"/>
      <c r="X50" s="183"/>
      <c r="Y50" s="183"/>
      <c r="Z50" s="183"/>
      <c r="AA50" s="183"/>
    </row>
    <row r="51" spans="2:27" s="66" customFormat="1" x14ac:dyDescent="0.35">
      <c r="B51" s="238"/>
      <c r="C51" s="239"/>
      <c r="D51" s="240"/>
      <c r="E51" s="241"/>
      <c r="F51" s="232"/>
      <c r="G51" s="232"/>
      <c r="H51" s="232"/>
      <c r="I51" s="232"/>
      <c r="J51" s="233"/>
      <c r="K51" s="234"/>
      <c r="L51" s="232"/>
      <c r="M51" s="234"/>
      <c r="N51" s="234"/>
      <c r="O51" s="232"/>
      <c r="P51" s="229"/>
      <c r="Q51" s="232"/>
      <c r="R51" s="228"/>
      <c r="S51" s="232"/>
      <c r="T51" s="230"/>
      <c r="U51" s="110"/>
      <c r="V51" s="183"/>
      <c r="W51" s="183"/>
      <c r="X51" s="183"/>
      <c r="Y51" s="183"/>
      <c r="Z51" s="183"/>
      <c r="AA51" s="183"/>
    </row>
    <row r="52" spans="2:27" x14ac:dyDescent="0.35">
      <c r="B52" s="59"/>
      <c r="C52" s="59"/>
      <c r="D52" s="59"/>
      <c r="E52" s="59"/>
      <c r="F52" s="59"/>
      <c r="Q52" s="59"/>
      <c r="R52" s="59"/>
      <c r="S52" s="59"/>
      <c r="T52" s="59"/>
      <c r="U52" s="59"/>
      <c r="V52" s="59"/>
    </row>
    <row r="53" spans="2:27" x14ac:dyDescent="0.35">
      <c r="B53" s="59"/>
      <c r="C53" s="59"/>
      <c r="D53" s="59"/>
      <c r="E53" s="59"/>
      <c r="F53" s="59"/>
      <c r="Q53" s="59"/>
      <c r="R53" s="59"/>
      <c r="S53" s="59"/>
      <c r="T53" s="59"/>
      <c r="U53" s="59"/>
      <c r="V53" s="59"/>
    </row>
    <row r="54" spans="2:27" x14ac:dyDescent="0.35">
      <c r="B54" s="60"/>
      <c r="C54" s="60"/>
      <c r="D54" s="60"/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59"/>
      <c r="R54" s="59"/>
      <c r="S54" s="59"/>
      <c r="T54" s="59"/>
      <c r="U54" s="59"/>
      <c r="V54" s="59"/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8"/>
  <sheetViews>
    <sheetView showGridLines="0" zoomScale="90" zoomScaleNormal="90" workbookViewId="0">
      <selection activeCell="B35" sqref="B35"/>
    </sheetView>
  </sheetViews>
  <sheetFormatPr defaultColWidth="11.453125" defaultRowHeight="14.5" x14ac:dyDescent="0.35"/>
  <cols>
    <col min="1" max="1" width="16.54296875" customWidth="1"/>
    <col min="2" max="2" width="24.1796875" bestFit="1" customWidth="1"/>
    <col min="3" max="3" width="28.453125" customWidth="1"/>
    <col min="4" max="4" width="19.1796875" customWidth="1"/>
    <col min="5" max="5" width="13.453125" customWidth="1"/>
    <col min="6" max="6" width="10" customWidth="1"/>
    <col min="7" max="7" width="9.1796875" bestFit="1" customWidth="1"/>
    <col min="8" max="8" width="6.453125" bestFit="1" customWidth="1"/>
  </cols>
  <sheetData>
    <row r="1" spans="2:8" s="266" customFormat="1" ht="12" customHeight="1" x14ac:dyDescent="0.25">
      <c r="B1" s="267"/>
    </row>
    <row r="2" spans="2:8" s="266" customFormat="1" ht="12" customHeight="1" x14ac:dyDescent="0.25">
      <c r="B2" s="267"/>
    </row>
    <row r="3" spans="2:8" s="266" customFormat="1" ht="12" customHeight="1" thickBot="1" x14ac:dyDescent="0.3">
      <c r="B3" s="267"/>
    </row>
    <row r="4" spans="2:8" s="266" customFormat="1" ht="29" x14ac:dyDescent="0.35">
      <c r="B4" s="267"/>
      <c r="C4" s="30"/>
      <c r="D4" s="262" t="s">
        <v>225</v>
      </c>
      <c r="E4" s="262" t="s">
        <v>226</v>
      </c>
    </row>
    <row r="5" spans="2:8" s="266" customFormat="1" ht="15.75" x14ac:dyDescent="0.25">
      <c r="B5" s="267"/>
      <c r="C5" s="137" t="s">
        <v>215</v>
      </c>
      <c r="D5" s="264">
        <v>68.069999999999993</v>
      </c>
      <c r="E5" s="265">
        <v>56.26</v>
      </c>
    </row>
    <row r="6" spans="2:8" s="266" customFormat="1" ht="15.5" x14ac:dyDescent="0.35">
      <c r="B6" s="267"/>
      <c r="C6" s="263" t="s">
        <v>227</v>
      </c>
      <c r="D6" s="264">
        <v>64.150000000000006</v>
      </c>
      <c r="E6" s="265">
        <v>53.02</v>
      </c>
    </row>
    <row r="7" spans="2:8" s="266" customFormat="1" ht="15.5" x14ac:dyDescent="0.35">
      <c r="B7" s="267"/>
      <c r="C7" s="263" t="s">
        <v>228</v>
      </c>
      <c r="D7" s="264">
        <v>48.36</v>
      </c>
      <c r="E7" s="265">
        <v>39.97</v>
      </c>
    </row>
    <row r="8" spans="2:8" s="266" customFormat="1" ht="12" customHeight="1" x14ac:dyDescent="0.25">
      <c r="B8" s="267"/>
    </row>
    <row r="9" spans="2:8" s="266" customFormat="1" ht="12" customHeight="1" x14ac:dyDescent="0.25">
      <c r="B9" s="267"/>
    </row>
    <row r="10" spans="2:8" s="266" customFormat="1" ht="12" customHeight="1" x14ac:dyDescent="0.25">
      <c r="B10" s="267"/>
    </row>
    <row r="11" spans="2:8" s="266" customFormat="1" ht="12" customHeight="1" x14ac:dyDescent="0.25">
      <c r="B11" s="267"/>
    </row>
    <row r="12" spans="2:8" s="182" customFormat="1" ht="44.5" customHeight="1" x14ac:dyDescent="0.35">
      <c r="B12" s="170" t="s">
        <v>4</v>
      </c>
      <c r="C12" s="73" t="s">
        <v>5</v>
      </c>
      <c r="D12" s="73" t="s">
        <v>6</v>
      </c>
      <c r="E12" s="154" t="s">
        <v>229</v>
      </c>
      <c r="F12" s="154" t="s">
        <v>230</v>
      </c>
      <c r="G12" s="154" t="s">
        <v>115</v>
      </c>
      <c r="H12" s="56"/>
    </row>
    <row r="13" spans="2:8" s="182" customFormat="1" ht="15" customHeight="1" x14ac:dyDescent="0.35">
      <c r="B13" s="286" t="s">
        <v>190</v>
      </c>
      <c r="C13" s="169" t="str">
        <f>$C$5</f>
        <v>Responsable de contracte</v>
      </c>
      <c r="D13" s="76">
        <v>0.05</v>
      </c>
      <c r="E13" s="74">
        <f>$D$5</f>
        <v>68.069999999999993</v>
      </c>
      <c r="F13" s="74">
        <f>$E$5</f>
        <v>56.26</v>
      </c>
      <c r="G13" s="74">
        <f>E13*D13</f>
        <v>3.4034999999999997</v>
      </c>
    </row>
    <row r="14" spans="2:8" s="182" customFormat="1" x14ac:dyDescent="0.35">
      <c r="B14" s="287"/>
      <c r="C14" s="169" t="str">
        <f>$C$6</f>
        <v>Consultor/a sènior</v>
      </c>
      <c r="D14" s="76">
        <v>0.55000000000000004</v>
      </c>
      <c r="E14" s="74">
        <f>$D$6</f>
        <v>64.150000000000006</v>
      </c>
      <c r="F14" s="74">
        <f>$E$6</f>
        <v>53.02</v>
      </c>
      <c r="G14" s="74">
        <f>E14*D14</f>
        <v>35.282500000000006</v>
      </c>
      <c r="H14" s="56"/>
    </row>
    <row r="15" spans="2:8" s="182" customFormat="1" x14ac:dyDescent="0.35">
      <c r="B15" s="287"/>
      <c r="C15" s="169" t="str">
        <f>$C$7</f>
        <v>Consultor/a júnior</v>
      </c>
      <c r="D15" s="76">
        <v>0.4</v>
      </c>
      <c r="E15" s="74">
        <f>$D$7</f>
        <v>48.36</v>
      </c>
      <c r="F15" s="74">
        <f>$E$7</f>
        <v>39.97</v>
      </c>
      <c r="G15" s="74">
        <f>E15*D15</f>
        <v>19.344000000000001</v>
      </c>
      <c r="H15" s="56"/>
    </row>
    <row r="16" spans="2:8" s="182" customFormat="1" x14ac:dyDescent="0.35">
      <c r="B16" s="288"/>
      <c r="C16" s="284" t="s">
        <v>116</v>
      </c>
      <c r="D16" s="285"/>
      <c r="E16" s="285"/>
      <c r="F16" s="260"/>
      <c r="G16" s="75">
        <f>SUM(G13:G15)</f>
        <v>58.030000000000008</v>
      </c>
      <c r="H16" s="56"/>
    </row>
    <row r="17" spans="2:8" s="182" customFormat="1" ht="14.5" customHeight="1" x14ac:dyDescent="0.35">
      <c r="B17" s="286" t="s">
        <v>197</v>
      </c>
      <c r="C17" s="169" t="str">
        <f>$C$5</f>
        <v>Responsable de contracte</v>
      </c>
      <c r="D17" s="76">
        <v>0.05</v>
      </c>
      <c r="E17" s="74">
        <f>$D$5</f>
        <v>68.069999999999993</v>
      </c>
      <c r="F17" s="74">
        <f>$E$5</f>
        <v>56.26</v>
      </c>
      <c r="G17" s="77">
        <f>E17*D17</f>
        <v>3.4034999999999997</v>
      </c>
    </row>
    <row r="18" spans="2:8" s="182" customFormat="1" x14ac:dyDescent="0.35">
      <c r="B18" s="287"/>
      <c r="C18" s="169" t="str">
        <f>$C$6</f>
        <v>Consultor/a sènior</v>
      </c>
      <c r="D18" s="76">
        <v>0.35</v>
      </c>
      <c r="E18" s="74">
        <f>$D$6</f>
        <v>64.150000000000006</v>
      </c>
      <c r="F18" s="74">
        <f>$E$6</f>
        <v>53.02</v>
      </c>
      <c r="G18" s="77">
        <f>E18*D18</f>
        <v>22.452500000000001</v>
      </c>
    </row>
    <row r="19" spans="2:8" s="182" customFormat="1" x14ac:dyDescent="0.35">
      <c r="B19" s="287"/>
      <c r="C19" s="169" t="str">
        <f>$C$7</f>
        <v>Consultor/a júnior</v>
      </c>
      <c r="D19" s="76">
        <v>0.6</v>
      </c>
      <c r="E19" s="74">
        <f>$D$7</f>
        <v>48.36</v>
      </c>
      <c r="F19" s="74">
        <f>$E$7</f>
        <v>39.97</v>
      </c>
      <c r="G19" s="77">
        <f>E19*D19</f>
        <v>29.015999999999998</v>
      </c>
    </row>
    <row r="20" spans="2:8" s="182" customFormat="1" x14ac:dyDescent="0.35">
      <c r="B20" s="288"/>
      <c r="C20" s="198" t="s">
        <v>116</v>
      </c>
      <c r="D20" s="199"/>
      <c r="E20" s="199"/>
      <c r="F20" s="260"/>
      <c r="G20" s="75">
        <f>SUM(G17:G19)</f>
        <v>54.872</v>
      </c>
    </row>
    <row r="21" spans="2:8" s="182" customFormat="1" ht="14.5" customHeight="1" x14ac:dyDescent="0.35">
      <c r="B21" s="286" t="s">
        <v>231</v>
      </c>
      <c r="C21" s="169" t="str">
        <f>$C$5</f>
        <v>Responsable de contracte</v>
      </c>
      <c r="D21" s="268">
        <v>0.05</v>
      </c>
      <c r="E21" s="74">
        <f>$D$5</f>
        <v>68.069999999999993</v>
      </c>
      <c r="F21" s="74">
        <f>$E$5</f>
        <v>56.26</v>
      </c>
      <c r="G21" s="269">
        <f>E21*D21</f>
        <v>3.4034999999999997</v>
      </c>
      <c r="H21" s="266"/>
    </row>
    <row r="22" spans="2:8" s="182" customFormat="1" x14ac:dyDescent="0.35">
      <c r="B22" s="287"/>
      <c r="C22" s="169" t="str">
        <f>$C$6</f>
        <v>Consultor/a sènior</v>
      </c>
      <c r="D22" s="268">
        <v>0.55000000000000004</v>
      </c>
      <c r="E22" s="74">
        <f>$D$6</f>
        <v>64.150000000000006</v>
      </c>
      <c r="F22" s="74">
        <f>$E$6</f>
        <v>53.02</v>
      </c>
      <c r="G22" s="269">
        <f>E22*D22</f>
        <v>35.282500000000006</v>
      </c>
      <c r="H22" s="266"/>
    </row>
    <row r="23" spans="2:8" s="182" customFormat="1" x14ac:dyDescent="0.35">
      <c r="B23" s="287"/>
      <c r="C23" s="169" t="str">
        <f>$C$7</f>
        <v>Consultor/a júnior</v>
      </c>
      <c r="D23" s="268">
        <v>0.4</v>
      </c>
      <c r="E23" s="74">
        <f>$D$7</f>
        <v>48.36</v>
      </c>
      <c r="F23" s="74">
        <f>$E$7</f>
        <v>39.97</v>
      </c>
      <c r="G23" s="269">
        <f>E23*D23</f>
        <v>19.344000000000001</v>
      </c>
      <c r="H23" s="266"/>
    </row>
    <row r="24" spans="2:8" s="182" customFormat="1" ht="14.5" customHeight="1" x14ac:dyDescent="0.35">
      <c r="B24" s="288"/>
      <c r="C24" s="198" t="s">
        <v>116</v>
      </c>
      <c r="D24" s="199"/>
      <c r="E24" s="199"/>
      <c r="F24" s="260"/>
      <c r="G24" s="75">
        <f>SUM(G21:G23)</f>
        <v>58.030000000000008</v>
      </c>
    </row>
    <row r="25" spans="2:8" s="182" customFormat="1" ht="15" x14ac:dyDescent="0.25">
      <c r="G25" s="56">
        <f>(G16+G20+G24)/3</f>
        <v>56.977333333333341</v>
      </c>
    </row>
    <row r="26" spans="2:8" s="182" customFormat="1" ht="15" x14ac:dyDescent="0.25">
      <c r="E26" s="56"/>
      <c r="F26" s="56"/>
    </row>
    <row r="27" spans="2:8" s="182" customFormat="1" ht="15" x14ac:dyDescent="0.25"/>
    <row r="28" spans="2:8" s="182" customFormat="1" ht="15" x14ac:dyDescent="0.25"/>
  </sheetData>
  <mergeCells count="4">
    <mergeCell ref="C16:E16"/>
    <mergeCell ref="B13:B16"/>
    <mergeCell ref="B17:B20"/>
    <mergeCell ref="B21:B2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57"/>
  <sheetViews>
    <sheetView showGridLines="0" tabSelected="1" topLeftCell="A40" zoomScale="90" zoomScaleNormal="90" workbookViewId="0">
      <selection activeCell="D56" sqref="D56"/>
    </sheetView>
  </sheetViews>
  <sheetFormatPr defaultColWidth="10.81640625" defaultRowHeight="13" x14ac:dyDescent="0.3"/>
  <cols>
    <col min="1" max="1" width="25.453125" style="79" customWidth="1"/>
    <col min="2" max="2" width="16.453125" style="79" customWidth="1"/>
    <col min="3" max="3" width="13" style="79" customWidth="1"/>
    <col min="4" max="4" width="12.1796875" style="79" customWidth="1"/>
    <col min="5" max="5" width="13.1796875" style="79" customWidth="1"/>
    <col min="6" max="6" width="11.26953125" style="79" bestFit="1" customWidth="1"/>
    <col min="7" max="7" width="10.81640625" style="79" customWidth="1"/>
    <col min="8" max="9" width="11.26953125" style="79" bestFit="1" customWidth="1"/>
    <col min="10" max="11" width="10.81640625" style="79" customWidth="1"/>
    <col min="12" max="12" width="10.54296875" style="79" customWidth="1"/>
    <col min="13" max="13" width="11" style="79" customWidth="1"/>
    <col min="14" max="14" width="13.453125" style="79" bestFit="1" customWidth="1"/>
    <col min="15" max="15" width="11.453125" style="79" bestFit="1" customWidth="1"/>
    <col min="16" max="16" width="10.453125" style="79" bestFit="1" customWidth="1"/>
    <col min="17" max="17" width="14.1796875" style="79" bestFit="1" customWidth="1"/>
    <col min="18" max="16384" width="10.81640625" style="79"/>
  </cols>
  <sheetData>
    <row r="2" spans="1:15" x14ac:dyDescent="0.3">
      <c r="A2" s="78" t="s">
        <v>133</v>
      </c>
    </row>
    <row r="3" spans="1:15" ht="12.75" x14ac:dyDescent="0.2">
      <c r="A3" s="78"/>
    </row>
    <row r="4" spans="1:15" ht="12.75" customHeight="1" x14ac:dyDescent="0.2">
      <c r="A4" s="80"/>
      <c r="B4" s="293">
        <v>2022</v>
      </c>
      <c r="C4" s="294"/>
      <c r="D4" s="295"/>
      <c r="E4" s="293">
        <v>2023</v>
      </c>
      <c r="F4" s="294"/>
      <c r="G4" s="295"/>
      <c r="H4" s="293">
        <v>2024</v>
      </c>
      <c r="I4" s="294"/>
      <c r="J4" s="295"/>
      <c r="K4" s="81"/>
      <c r="L4" s="81"/>
      <c r="M4" s="81"/>
    </row>
    <row r="5" spans="1:15" ht="26.5" customHeight="1" x14ac:dyDescent="0.2">
      <c r="A5" s="82" t="s">
        <v>135</v>
      </c>
      <c r="B5" s="83" t="s">
        <v>127</v>
      </c>
      <c r="C5" s="83" t="s">
        <v>128</v>
      </c>
      <c r="D5" s="83" t="s">
        <v>126</v>
      </c>
      <c r="E5" s="83" t="s">
        <v>127</v>
      </c>
      <c r="F5" s="83" t="s">
        <v>128</v>
      </c>
      <c r="G5" s="83" t="s">
        <v>126</v>
      </c>
      <c r="H5" s="83" t="s">
        <v>127</v>
      </c>
      <c r="I5" s="83" t="s">
        <v>128</v>
      </c>
      <c r="J5" s="83" t="s">
        <v>126</v>
      </c>
      <c r="K5" s="167" t="s">
        <v>139</v>
      </c>
      <c r="L5" s="167" t="s">
        <v>140</v>
      </c>
      <c r="M5" s="167" t="s">
        <v>141</v>
      </c>
    </row>
    <row r="6" spans="1:15" ht="39" x14ac:dyDescent="0.3">
      <c r="A6" s="164" t="s">
        <v>190</v>
      </c>
      <c r="B6" s="84">
        <f>ROUND('Càlcul pressupost'!E6/1.21,2)</f>
        <v>19113.240000000002</v>
      </c>
      <c r="C6" s="84">
        <f>ROUND(B6*0.21,2)</f>
        <v>4013.78</v>
      </c>
      <c r="D6" s="85">
        <f>+B6+C6</f>
        <v>23127.02</v>
      </c>
      <c r="E6" s="84">
        <f>ROUND('Càlcul pressupost'!F6/1.21,2)</f>
        <v>57339.71</v>
      </c>
      <c r="F6" s="84">
        <f>ROUND(E6*0.21,2)</f>
        <v>12041.34</v>
      </c>
      <c r="G6" s="85">
        <f t="shared" ref="G6:G8" si="0">+E6+F6</f>
        <v>69381.05</v>
      </c>
      <c r="H6" s="84">
        <f>ROUND('Càlcul pressupost'!G6/1.21,2)</f>
        <v>38226.47</v>
      </c>
      <c r="I6" s="84">
        <f>ROUND(H6*0.21,2)</f>
        <v>8027.56</v>
      </c>
      <c r="J6" s="85">
        <f t="shared" ref="J6:J8" si="1">+H6+I6</f>
        <v>46254.03</v>
      </c>
      <c r="K6" s="86">
        <f>ROUND((B6+E6+H6),2)</f>
        <v>114679.42</v>
      </c>
      <c r="L6" s="86">
        <f>ROUND((C6+F6+I6),2)</f>
        <v>24082.68</v>
      </c>
      <c r="M6" s="86">
        <f>ROUND((D6+G6+J6),2)</f>
        <v>138762.1</v>
      </c>
    </row>
    <row r="7" spans="1:15" ht="26" x14ac:dyDescent="0.3">
      <c r="A7" s="164" t="s">
        <v>191</v>
      </c>
      <c r="B7" s="84">
        <f>ROUND('Càlcul pressupost'!E7/1.21,2)</f>
        <v>11191.83</v>
      </c>
      <c r="C7" s="84">
        <f>ROUND(B7*0.21,2)</f>
        <v>2350.2800000000002</v>
      </c>
      <c r="D7" s="281">
        <f t="shared" ref="D7:D8" si="2">+B7+C7</f>
        <v>13542.11</v>
      </c>
      <c r="E7" s="84">
        <f>ROUND('Càlcul pressupost'!F7/1.21,2)</f>
        <v>33575.5</v>
      </c>
      <c r="F7" s="84">
        <f>ROUND(E7*0.21,2)</f>
        <v>7050.86</v>
      </c>
      <c r="G7" s="85">
        <f t="shared" si="0"/>
        <v>40626.36</v>
      </c>
      <c r="H7" s="84">
        <f>ROUND('Càlcul pressupost'!G7/1.21,2)</f>
        <v>22383.67</v>
      </c>
      <c r="I7" s="84">
        <f>ROUND(H7*0.21,2)</f>
        <v>4700.57</v>
      </c>
      <c r="J7" s="85">
        <f t="shared" si="1"/>
        <v>27084.239999999998</v>
      </c>
      <c r="K7" s="86">
        <f t="shared" ref="K7:K9" si="3">ROUND((B7+E7+H7),2)</f>
        <v>67151</v>
      </c>
      <c r="L7" s="86">
        <f t="shared" ref="L7:L9" si="4">ROUND((C7+F7+I7),2)</f>
        <v>14101.71</v>
      </c>
      <c r="M7" s="86">
        <f t="shared" ref="M7:M9" si="5">ROUND((D7+G7+J7),2)</f>
        <v>81252.710000000006</v>
      </c>
    </row>
    <row r="8" spans="1:15" ht="26" x14ac:dyDescent="0.3">
      <c r="A8" s="164" t="s">
        <v>231</v>
      </c>
      <c r="B8" s="84">
        <f>ROUND('Càlcul pressupost'!E8/1.21,2)</f>
        <v>35159.14</v>
      </c>
      <c r="C8" s="84">
        <f>ROUND(B8*0.21,2)</f>
        <v>7383.42</v>
      </c>
      <c r="D8" s="85">
        <f t="shared" si="2"/>
        <v>42542.559999999998</v>
      </c>
      <c r="E8" s="84">
        <f>ROUND('Càlcul pressupost'!F8/1.21,2)</f>
        <v>105477.41</v>
      </c>
      <c r="F8" s="84">
        <f>ROUND(E8*0.21,2)</f>
        <v>22150.26</v>
      </c>
      <c r="G8" s="85">
        <f t="shared" si="0"/>
        <v>127627.67</v>
      </c>
      <c r="H8" s="84">
        <f>ROUND('Càlcul pressupost'!G8/1.21,2)</f>
        <v>70318.25</v>
      </c>
      <c r="I8" s="84">
        <f>ROUND(H8*0.21,2)-0.01*0</f>
        <v>14766.83</v>
      </c>
      <c r="J8" s="281">
        <f t="shared" si="1"/>
        <v>85085.08</v>
      </c>
      <c r="K8" s="86">
        <f t="shared" si="3"/>
        <v>210954.8</v>
      </c>
      <c r="L8" s="86">
        <f t="shared" si="4"/>
        <v>44300.51</v>
      </c>
      <c r="M8" s="86">
        <f t="shared" si="5"/>
        <v>255255.31</v>
      </c>
    </row>
    <row r="9" spans="1:15" ht="18.649999999999999" customHeight="1" x14ac:dyDescent="0.3">
      <c r="A9" s="164" t="s">
        <v>198</v>
      </c>
      <c r="B9" s="84">
        <f>D9/1.21</f>
        <v>0</v>
      </c>
      <c r="C9" s="84">
        <f t="shared" ref="C9" si="6">B9*0.21</f>
        <v>0</v>
      </c>
      <c r="D9" s="85">
        <f>'Càlcul pressupost'!E9</f>
        <v>0</v>
      </c>
      <c r="E9" s="84"/>
      <c r="F9" s="84">
        <f t="shared" ref="F9" si="7">E9*0.21</f>
        <v>0</v>
      </c>
      <c r="G9" s="85"/>
      <c r="H9" s="84"/>
      <c r="I9" s="84">
        <f t="shared" ref="I9" si="8">H9*0.21</f>
        <v>0</v>
      </c>
      <c r="J9" s="85"/>
      <c r="K9" s="86">
        <f t="shared" si="3"/>
        <v>0</v>
      </c>
      <c r="L9" s="86">
        <f t="shared" si="4"/>
        <v>0</v>
      </c>
      <c r="M9" s="86">
        <f t="shared" si="5"/>
        <v>0</v>
      </c>
    </row>
    <row r="10" spans="1:15" ht="13" customHeight="1" x14ac:dyDescent="0.2">
      <c r="B10" s="166">
        <f>SUM(B6:B9)</f>
        <v>65464.21</v>
      </c>
      <c r="C10" s="166">
        <f>SUM(C6:C9)</f>
        <v>13747.48</v>
      </c>
      <c r="D10" s="166">
        <f>SUM(D6:D9)</f>
        <v>79211.69</v>
      </c>
      <c r="E10" s="166">
        <f t="shared" ref="E10:G10" si="9">SUM(E6:E8)</f>
        <v>196392.62</v>
      </c>
      <c r="F10" s="166">
        <f t="shared" si="9"/>
        <v>41242.46</v>
      </c>
      <c r="G10" s="166">
        <f t="shared" si="9"/>
        <v>237635.08000000002</v>
      </c>
      <c r="H10" s="166">
        <f t="shared" ref="H10:J10" si="10">SUM(H6:H8)</f>
        <v>130928.39</v>
      </c>
      <c r="I10" s="166">
        <f t="shared" si="10"/>
        <v>27494.959999999999</v>
      </c>
      <c r="J10" s="166">
        <f t="shared" si="10"/>
        <v>158423.34999999998</v>
      </c>
      <c r="K10" s="166">
        <f>SUM(K6:K9)</f>
        <v>392785.22</v>
      </c>
      <c r="L10" s="166">
        <f t="shared" ref="L10:M10" si="11">SUM(L6:L9)</f>
        <v>82484.899999999994</v>
      </c>
      <c r="M10" s="166">
        <f t="shared" si="11"/>
        <v>475270.12</v>
      </c>
    </row>
    <row r="11" spans="1:15" ht="13" customHeight="1" x14ac:dyDescent="0.2">
      <c r="L11" s="115"/>
    </row>
    <row r="12" spans="1:15" x14ac:dyDescent="0.3">
      <c r="A12" s="87" t="s">
        <v>132</v>
      </c>
      <c r="O12" s="107"/>
    </row>
    <row r="13" spans="1:15" ht="13.5" thickBot="1" x14ac:dyDescent="0.25">
      <c r="L13" s="115"/>
    </row>
    <row r="14" spans="1:15" ht="13.5" thickBot="1" x14ac:dyDescent="0.35">
      <c r="A14" s="158" t="s">
        <v>129</v>
      </c>
      <c r="B14" s="159" t="s">
        <v>186</v>
      </c>
      <c r="C14" s="159" t="s">
        <v>187</v>
      </c>
      <c r="D14" s="159" t="s">
        <v>126</v>
      </c>
      <c r="E14" s="159" t="s">
        <v>130</v>
      </c>
      <c r="F14" s="158" t="s">
        <v>131</v>
      </c>
      <c r="H14" s="191" t="s">
        <v>129</v>
      </c>
      <c r="I14" s="191" t="s">
        <v>184</v>
      </c>
      <c r="J14" s="191" t="s">
        <v>185</v>
      </c>
      <c r="L14" s="79" t="s">
        <v>173</v>
      </c>
      <c r="N14" s="115"/>
    </row>
    <row r="15" spans="1:15" ht="19.5" customHeight="1" thickBot="1" x14ac:dyDescent="0.25">
      <c r="A15" s="162">
        <v>2022</v>
      </c>
      <c r="B15" s="163" t="s">
        <v>234</v>
      </c>
      <c r="C15" s="160" t="s">
        <v>192</v>
      </c>
      <c r="D15" s="161">
        <f>D6+D7+D9</f>
        <v>36669.130000000005</v>
      </c>
      <c r="E15" s="161">
        <f>B6+B7+B9</f>
        <v>30305.07</v>
      </c>
      <c r="F15" s="189">
        <f>C6+C7+C9</f>
        <v>6364.06</v>
      </c>
      <c r="G15" s="188"/>
      <c r="H15" s="190">
        <v>2022</v>
      </c>
      <c r="I15" s="193">
        <f>D15</f>
        <v>36669.130000000005</v>
      </c>
      <c r="J15" s="192"/>
      <c r="K15" s="185"/>
      <c r="N15" s="115"/>
    </row>
    <row r="16" spans="1:15" ht="26.5" customHeight="1" thickBot="1" x14ac:dyDescent="0.25">
      <c r="A16" s="162">
        <v>2022</v>
      </c>
      <c r="B16" s="163" t="s">
        <v>234</v>
      </c>
      <c r="C16" s="160" t="s">
        <v>188</v>
      </c>
      <c r="D16" s="161">
        <f>D8</f>
        <v>42542.559999999998</v>
      </c>
      <c r="E16" s="161">
        <f>B8</f>
        <v>35159.14</v>
      </c>
      <c r="F16" s="189">
        <f>C8</f>
        <v>7383.42</v>
      </c>
      <c r="G16" s="188"/>
      <c r="H16" s="190">
        <v>2022</v>
      </c>
      <c r="I16" s="192"/>
      <c r="J16" s="193">
        <f>D16</f>
        <v>42542.559999999998</v>
      </c>
      <c r="N16" s="115"/>
    </row>
    <row r="17" spans="1:14" ht="26.5" customHeight="1" thickBot="1" x14ac:dyDescent="0.25">
      <c r="A17" s="162">
        <v>2023</v>
      </c>
      <c r="B17" s="163" t="s">
        <v>195</v>
      </c>
      <c r="C17" s="160" t="s">
        <v>192</v>
      </c>
      <c r="D17" s="161">
        <f>G6+G7</f>
        <v>110007.41</v>
      </c>
      <c r="E17" s="161">
        <f>E6+E7</f>
        <v>90915.209999999992</v>
      </c>
      <c r="F17" s="189">
        <f>F6+F7</f>
        <v>19092.2</v>
      </c>
      <c r="G17" s="188"/>
      <c r="H17" s="190">
        <v>2023</v>
      </c>
      <c r="I17" s="193">
        <f>D17</f>
        <v>110007.41</v>
      </c>
      <c r="J17" s="192"/>
      <c r="K17" s="185"/>
      <c r="N17" s="115"/>
    </row>
    <row r="18" spans="1:14" ht="28" customHeight="1" thickBot="1" x14ac:dyDescent="0.25">
      <c r="A18" s="162">
        <v>2023</v>
      </c>
      <c r="B18" s="163" t="s">
        <v>195</v>
      </c>
      <c r="C18" s="160" t="s">
        <v>188</v>
      </c>
      <c r="D18" s="161">
        <f>G8</f>
        <v>127627.67</v>
      </c>
      <c r="E18" s="161">
        <f>E8</f>
        <v>105477.41</v>
      </c>
      <c r="F18" s="189">
        <f>F8</f>
        <v>22150.26</v>
      </c>
      <c r="G18" s="188"/>
      <c r="H18" s="190">
        <v>2023</v>
      </c>
      <c r="I18" s="192"/>
      <c r="J18" s="193">
        <f>D18</f>
        <v>127627.67</v>
      </c>
      <c r="N18" s="115"/>
    </row>
    <row r="19" spans="1:14" ht="28" customHeight="1" thickBot="1" x14ac:dyDescent="0.25">
      <c r="A19" s="162">
        <v>2024</v>
      </c>
      <c r="B19" s="163" t="s">
        <v>235</v>
      </c>
      <c r="C19" s="160" t="s">
        <v>192</v>
      </c>
      <c r="D19" s="161">
        <f>J6+J7</f>
        <v>73338.26999999999</v>
      </c>
      <c r="E19" s="161">
        <f>H6+H7</f>
        <v>60610.14</v>
      </c>
      <c r="F19" s="189">
        <f>I6+I7</f>
        <v>12728.130000000001</v>
      </c>
      <c r="G19" s="188"/>
      <c r="H19" s="190">
        <v>2024</v>
      </c>
      <c r="I19" s="193">
        <f>D19</f>
        <v>73338.26999999999</v>
      </c>
      <c r="J19" s="192"/>
      <c r="K19" s="185"/>
      <c r="N19" s="115"/>
    </row>
    <row r="20" spans="1:14" ht="28" customHeight="1" thickBot="1" x14ac:dyDescent="0.25">
      <c r="A20" s="162">
        <v>2024</v>
      </c>
      <c r="B20" s="163" t="s">
        <v>235</v>
      </c>
      <c r="C20" s="160" t="s">
        <v>188</v>
      </c>
      <c r="D20" s="161">
        <f>J8</f>
        <v>85085.08</v>
      </c>
      <c r="E20" s="161">
        <f>H8</f>
        <v>70318.25</v>
      </c>
      <c r="F20" s="189">
        <f>I8</f>
        <v>14766.83</v>
      </c>
      <c r="G20" s="188"/>
      <c r="H20" s="190">
        <v>2024</v>
      </c>
      <c r="I20" s="193"/>
      <c r="J20" s="193">
        <f>D20</f>
        <v>85085.08</v>
      </c>
      <c r="N20" s="115"/>
    </row>
    <row r="21" spans="1:14" ht="28" customHeight="1" x14ac:dyDescent="0.3">
      <c r="A21" s="166" t="s">
        <v>114</v>
      </c>
      <c r="B21" s="166" t="s">
        <v>189</v>
      </c>
      <c r="C21" s="166"/>
      <c r="D21" s="166">
        <f>SUM(D15:D20)</f>
        <v>475270.12000000005</v>
      </c>
      <c r="E21" s="166">
        <f>SUM(E15:E20)</f>
        <v>392785.22</v>
      </c>
      <c r="F21" s="166">
        <f>SUM(F15:F20)</f>
        <v>82484.900000000009</v>
      </c>
      <c r="G21" s="188"/>
      <c r="H21" s="166" t="s">
        <v>114</v>
      </c>
      <c r="I21" s="166">
        <f>SUM(I15:I20)</f>
        <v>220014.81</v>
      </c>
      <c r="J21" s="166">
        <f>SUM(J15:J20)</f>
        <v>255255.31</v>
      </c>
      <c r="N21" s="115"/>
    </row>
    <row r="22" spans="1:14" ht="13" customHeight="1" x14ac:dyDescent="0.2">
      <c r="G22" s="188"/>
      <c r="N22" s="115"/>
    </row>
    <row r="24" spans="1:14" ht="13" customHeight="1" x14ac:dyDescent="0.3">
      <c r="A24" s="88" t="s">
        <v>129</v>
      </c>
      <c r="B24" s="88" t="s">
        <v>130</v>
      </c>
      <c r="C24" s="88" t="s">
        <v>131</v>
      </c>
      <c r="D24" s="88" t="s">
        <v>126</v>
      </c>
      <c r="E24" s="296" t="s">
        <v>178</v>
      </c>
      <c r="F24" s="297"/>
      <c r="G24" s="297"/>
      <c r="H24" s="297"/>
      <c r="I24" s="297"/>
      <c r="J24" s="297"/>
      <c r="K24" s="297"/>
    </row>
    <row r="25" spans="1:14" ht="12.75" customHeight="1" x14ac:dyDescent="0.3">
      <c r="A25" s="89">
        <v>2022</v>
      </c>
      <c r="B25" s="90">
        <f>+B10</f>
        <v>65464.21</v>
      </c>
      <c r="C25" s="90">
        <f>+C10</f>
        <v>13747.48</v>
      </c>
      <c r="D25" s="90">
        <f>ROUND((B25+C25),2)</f>
        <v>79211.69</v>
      </c>
      <c r="E25" s="296"/>
      <c r="F25" s="297"/>
      <c r="G25" s="297"/>
      <c r="H25" s="297"/>
      <c r="I25" s="297"/>
      <c r="J25" s="297"/>
      <c r="K25" s="297"/>
    </row>
    <row r="26" spans="1:14" x14ac:dyDescent="0.3">
      <c r="A26" s="89">
        <v>2023</v>
      </c>
      <c r="B26" s="90">
        <f>+E10</f>
        <v>196392.62</v>
      </c>
      <c r="C26" s="90">
        <f>+F10</f>
        <v>41242.46</v>
      </c>
      <c r="D26" s="90">
        <f>ROUND((B26+C26),2)</f>
        <v>237635.08</v>
      </c>
      <c r="E26" s="296"/>
      <c r="F26" s="297"/>
      <c r="G26" s="297"/>
      <c r="H26" s="297"/>
      <c r="I26" s="297"/>
      <c r="J26" s="297"/>
      <c r="K26" s="297"/>
    </row>
    <row r="27" spans="1:14" x14ac:dyDescent="0.3">
      <c r="A27" s="89">
        <v>2024</v>
      </c>
      <c r="B27" s="90">
        <f>+H10</f>
        <v>130928.39</v>
      </c>
      <c r="C27" s="90">
        <f>+I10</f>
        <v>27494.959999999999</v>
      </c>
      <c r="D27" s="90">
        <f>ROUND((B27+C27),2)</f>
        <v>158423.35</v>
      </c>
      <c r="E27" s="195"/>
      <c r="F27" s="194"/>
      <c r="G27" s="194"/>
      <c r="H27" s="194"/>
      <c r="I27" s="194"/>
      <c r="J27" s="194"/>
    </row>
    <row r="28" spans="1:14" x14ac:dyDescent="0.3">
      <c r="A28" s="89" t="s">
        <v>114</v>
      </c>
      <c r="B28" s="91">
        <f>SUM(B25:B27)</f>
        <v>392785.22</v>
      </c>
      <c r="C28" s="117">
        <f>SUM(C25:C27)</f>
        <v>82484.899999999994</v>
      </c>
      <c r="D28" s="91">
        <f>ROUND((B28+C28),2)</f>
        <v>475270.12</v>
      </c>
      <c r="E28" s="195"/>
      <c r="F28" s="194"/>
      <c r="G28" s="194"/>
      <c r="H28" s="194"/>
      <c r="I28" s="194"/>
      <c r="J28" s="194"/>
    </row>
    <row r="29" spans="1:14" x14ac:dyDescent="0.3">
      <c r="C29" s="116"/>
      <c r="D29" s="151">
        <f>+B28*1.21</f>
        <v>475270.11619999993</v>
      </c>
      <c r="E29" s="194"/>
      <c r="F29" s="194"/>
      <c r="G29" s="194"/>
      <c r="H29" s="194"/>
      <c r="I29" s="194"/>
      <c r="J29" s="194"/>
    </row>
    <row r="30" spans="1:14" ht="12.75" x14ac:dyDescent="0.2">
      <c r="C30" s="116"/>
      <c r="D30" s="116"/>
      <c r="E30" s="194"/>
      <c r="F30" s="194"/>
      <c r="G30" s="194"/>
      <c r="H30" s="194"/>
      <c r="I30" s="194"/>
      <c r="J30" s="194"/>
    </row>
    <row r="31" spans="1:14" x14ac:dyDescent="0.3">
      <c r="A31" s="87" t="s">
        <v>134</v>
      </c>
    </row>
    <row r="32" spans="1:14" ht="12.75" x14ac:dyDescent="0.2">
      <c r="J32" s="79" t="s">
        <v>173</v>
      </c>
    </row>
    <row r="33" spans="1:7" ht="52" x14ac:dyDescent="0.3">
      <c r="A33" s="92" t="s">
        <v>154</v>
      </c>
      <c r="B33" s="92" t="s">
        <v>122</v>
      </c>
      <c r="C33" s="92" t="s">
        <v>142</v>
      </c>
      <c r="D33" s="92" t="s">
        <v>124</v>
      </c>
      <c r="E33" s="92" t="s">
        <v>143</v>
      </c>
      <c r="F33" s="92" t="s">
        <v>125</v>
      </c>
    </row>
    <row r="34" spans="1:7" ht="26" x14ac:dyDescent="0.3">
      <c r="A34" s="114" t="s">
        <v>196</v>
      </c>
      <c r="B34" s="93">
        <f>M10</f>
        <v>475270.12</v>
      </c>
      <c r="C34" s="106">
        <v>0.2</v>
      </c>
      <c r="D34" s="94">
        <f>ROUND((C34*$M$10),2)</f>
        <v>95054.02</v>
      </c>
      <c r="E34" s="106">
        <v>9.5000000000000001E-2</v>
      </c>
      <c r="F34" s="94">
        <f>E34*$M$10</f>
        <v>45150.661399999997</v>
      </c>
    </row>
    <row r="35" spans="1:7" ht="32.15" customHeight="1" x14ac:dyDescent="0.3">
      <c r="A35" s="95" t="s">
        <v>123</v>
      </c>
      <c r="B35" s="96">
        <f>+D28</f>
        <v>475270.12</v>
      </c>
      <c r="C35" s="97">
        <f>SUM(C34:C34)</f>
        <v>0.2</v>
      </c>
      <c r="D35" s="98">
        <f>SUM(D34:D34)</f>
        <v>95054.02</v>
      </c>
      <c r="E35" s="97">
        <f>SUM(E34:E34)</f>
        <v>9.5000000000000001E-2</v>
      </c>
      <c r="F35" s="98">
        <f>SUM(F34:F34)</f>
        <v>45150.661399999997</v>
      </c>
    </row>
    <row r="36" spans="1:7" ht="12.75" x14ac:dyDescent="0.2">
      <c r="D36" s="152">
        <f>+D35/1.21</f>
        <v>78557.041322314049</v>
      </c>
      <c r="F36" s="152">
        <f>+F35/1.21</f>
        <v>37314.596198347106</v>
      </c>
    </row>
    <row r="37" spans="1:7" x14ac:dyDescent="0.3">
      <c r="D37" s="153" t="s">
        <v>174</v>
      </c>
      <c r="F37" s="153" t="s">
        <v>174</v>
      </c>
    </row>
    <row r="38" spans="1:7" ht="12.75" x14ac:dyDescent="0.2">
      <c r="D38" s="153"/>
      <c r="F38" s="153"/>
    </row>
    <row r="39" spans="1:7" ht="12.75" x14ac:dyDescent="0.2">
      <c r="D39" s="153"/>
      <c r="F39" s="153"/>
    </row>
    <row r="40" spans="1:7" ht="12.75" x14ac:dyDescent="0.2">
      <c r="A40" s="87" t="s">
        <v>136</v>
      </c>
    </row>
    <row r="41" spans="1:7" ht="65" x14ac:dyDescent="0.3">
      <c r="A41" s="99"/>
      <c r="B41" s="100" t="s">
        <v>117</v>
      </c>
      <c r="C41" s="100" t="s">
        <v>119</v>
      </c>
      <c r="D41" s="100" t="s">
        <v>118</v>
      </c>
      <c r="E41" s="100" t="s">
        <v>120</v>
      </c>
      <c r="F41" s="100" t="s">
        <v>121</v>
      </c>
    </row>
    <row r="42" spans="1:7" ht="12.75" x14ac:dyDescent="0.2">
      <c r="A42" s="101">
        <v>2022</v>
      </c>
      <c r="B42" s="94">
        <f>B10</f>
        <v>65464.21</v>
      </c>
      <c r="C42" s="94"/>
      <c r="D42" s="94">
        <f>ROUND((G42/$G$46)*$D$36,2)+0.01</f>
        <v>11222.45</v>
      </c>
      <c r="E42" s="103">
        <f>-ROUND((G42/$G$46)*$F$36,2)</f>
        <v>-5330.66</v>
      </c>
      <c r="F42" s="102">
        <f t="shared" ref="F42:F43" si="12">SUM(B42:D42)</f>
        <v>76686.66</v>
      </c>
      <c r="G42" s="116">
        <f t="shared" ref="G42:G43" si="13">+B42+C42</f>
        <v>65464.21</v>
      </c>
    </row>
    <row r="43" spans="1:7" ht="12.75" x14ac:dyDescent="0.2">
      <c r="A43" s="101">
        <v>2023</v>
      </c>
      <c r="B43" s="94">
        <f>E10</f>
        <v>196392.62</v>
      </c>
      <c r="C43" s="94"/>
      <c r="D43" s="94">
        <f>ROUND((G43/$G$46)*$D$36,2)+0.01</f>
        <v>33667.310000000005</v>
      </c>
      <c r="E43" s="103">
        <f>-ROUND((G43/$G$46)*$F$36,2)</f>
        <v>-15991.97</v>
      </c>
      <c r="F43" s="102">
        <f t="shared" si="12"/>
        <v>230059.93</v>
      </c>
      <c r="G43" s="116">
        <f t="shared" si="13"/>
        <v>196392.62</v>
      </c>
    </row>
    <row r="44" spans="1:7" ht="12.75" x14ac:dyDescent="0.2">
      <c r="A44" s="101">
        <v>2024</v>
      </c>
      <c r="B44" s="94">
        <f>H10</f>
        <v>130928.39</v>
      </c>
      <c r="C44" s="94">
        <f>B6+B7+B8</f>
        <v>65464.21</v>
      </c>
      <c r="D44" s="94">
        <f>ROUND((G44/$G$46)*$D$36,2)+0.01</f>
        <v>33667.310000000005</v>
      </c>
      <c r="E44" s="103">
        <f>-ROUND((G44/$G$46)*$F$36,2)</f>
        <v>-15991.97</v>
      </c>
      <c r="F44" s="102">
        <f t="shared" ref="F44" si="14">SUM(B44:D44)</f>
        <v>230059.91</v>
      </c>
      <c r="G44" s="116">
        <f t="shared" ref="G44" si="15">+B44+C44</f>
        <v>196392.6</v>
      </c>
    </row>
    <row r="45" spans="1:7" ht="12.75" x14ac:dyDescent="0.2">
      <c r="A45" s="101">
        <v>2025</v>
      </c>
      <c r="B45" s="187"/>
      <c r="C45" s="187">
        <f>H10</f>
        <v>130928.39</v>
      </c>
      <c r="D45" s="187"/>
      <c r="E45" s="103"/>
      <c r="F45" s="102">
        <f t="shared" ref="F45" si="16">SUM(B45:D45)</f>
        <v>130928.39</v>
      </c>
      <c r="G45" s="185">
        <f t="shared" ref="G45" si="17">+B45+C45</f>
        <v>130928.39</v>
      </c>
    </row>
    <row r="46" spans="1:7" ht="12.75" x14ac:dyDescent="0.2">
      <c r="A46" s="104" t="s">
        <v>114</v>
      </c>
      <c r="B46" s="98">
        <f>SUM(B42:B45)</f>
        <v>392785.22</v>
      </c>
      <c r="C46" s="98">
        <f>SUM(C42:C45)</f>
        <v>196392.6</v>
      </c>
      <c r="D46" s="98">
        <f>SUM(D42:D45)</f>
        <v>78557.070000000007</v>
      </c>
      <c r="E46" s="98">
        <f>SUM(E42:E45)</f>
        <v>-37314.6</v>
      </c>
      <c r="F46" s="98">
        <f>SUM(F42:F45)</f>
        <v>667734.89</v>
      </c>
      <c r="G46" s="116">
        <f>SUM(G37:G44)</f>
        <v>458249.43</v>
      </c>
    </row>
    <row r="48" spans="1:7" x14ac:dyDescent="0.3">
      <c r="D48" s="118"/>
    </row>
    <row r="50" spans="1:5" ht="14.5" x14ac:dyDescent="0.35">
      <c r="A50" s="182"/>
      <c r="B50" s="182"/>
      <c r="C50" s="184"/>
      <c r="D50" s="182"/>
      <c r="E50" s="182"/>
    </row>
    <row r="53" spans="1:5" ht="15.5" x14ac:dyDescent="0.35">
      <c r="A53" s="186" t="s">
        <v>136</v>
      </c>
      <c r="B53" s="289" t="s">
        <v>208</v>
      </c>
      <c r="C53" s="290"/>
      <c r="D53" s="290"/>
      <c r="E53" s="290"/>
    </row>
    <row r="54" spans="1:5" ht="14.5" x14ac:dyDescent="0.3">
      <c r="A54" s="282">
        <f>+F46</f>
        <v>667734.89</v>
      </c>
      <c r="B54" s="291" t="s">
        <v>209</v>
      </c>
      <c r="C54" s="292"/>
      <c r="D54" s="291" t="s">
        <v>210</v>
      </c>
      <c r="E54" s="292"/>
    </row>
    <row r="55" spans="1:5" ht="14.5" x14ac:dyDescent="0.35">
      <c r="A55" s="186" t="s">
        <v>239</v>
      </c>
      <c r="B55" s="186" t="s">
        <v>211</v>
      </c>
      <c r="C55" s="186" t="s">
        <v>212</v>
      </c>
      <c r="D55" s="186" t="s">
        <v>213</v>
      </c>
      <c r="E55" s="186" t="s">
        <v>212</v>
      </c>
    </row>
    <row r="56" spans="1:5" ht="12.75" x14ac:dyDescent="0.2">
      <c r="A56" s="283">
        <v>2</v>
      </c>
      <c r="B56" s="187">
        <f>+C56/A56</f>
        <v>500801.16749999998</v>
      </c>
      <c r="C56" s="187">
        <f>1.5*A54</f>
        <v>1001602.335</v>
      </c>
      <c r="D56" s="187">
        <f>ROUND(A54*2/3/A56,2)</f>
        <v>222578.3</v>
      </c>
      <c r="E56" s="187">
        <f>+C56</f>
        <v>1001602.335</v>
      </c>
    </row>
    <row r="57" spans="1:5" ht="31" customHeight="1" x14ac:dyDescent="0.2">
      <c r="A57" s="185"/>
      <c r="B57" s="197" t="s">
        <v>240</v>
      </c>
      <c r="C57" s="197" t="s">
        <v>241</v>
      </c>
      <c r="D57" s="197" t="s">
        <v>242</v>
      </c>
      <c r="E57" s="197" t="s">
        <v>241</v>
      </c>
    </row>
  </sheetData>
  <mergeCells count="7">
    <mergeCell ref="B53:E53"/>
    <mergeCell ref="B54:C54"/>
    <mergeCell ref="D54:E54"/>
    <mergeCell ref="H4:J4"/>
    <mergeCell ref="B4:D4"/>
    <mergeCell ref="E4:G4"/>
    <mergeCell ref="E24:K2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26"/>
  <sheetViews>
    <sheetView topLeftCell="A7" zoomScale="80" zoomScaleNormal="80" workbookViewId="0">
      <selection activeCell="B17" sqref="B17:B18"/>
    </sheetView>
  </sheetViews>
  <sheetFormatPr defaultColWidth="11.453125" defaultRowHeight="14.5" x14ac:dyDescent="0.35"/>
  <cols>
    <col min="1" max="1" width="46.453125" customWidth="1"/>
    <col min="2" max="2" width="42.81640625" customWidth="1"/>
    <col min="3" max="3" width="11.54296875" customWidth="1"/>
    <col min="4" max="4" width="13.1796875" bestFit="1" customWidth="1"/>
    <col min="5" max="5" width="13" bestFit="1" customWidth="1"/>
    <col min="6" max="7" width="14.54296875" bestFit="1" customWidth="1"/>
    <col min="8" max="8" width="13" bestFit="1" customWidth="1"/>
    <col min="9" max="9" width="14.54296875" bestFit="1" customWidth="1"/>
    <col min="10" max="10" width="13" bestFit="1" customWidth="1"/>
    <col min="11" max="11" width="14.54296875" bestFit="1" customWidth="1"/>
    <col min="12" max="12" width="13" bestFit="1" customWidth="1"/>
    <col min="13" max="14" width="16.7265625" bestFit="1" customWidth="1"/>
  </cols>
  <sheetData>
    <row r="2" spans="1:14" x14ac:dyDescent="0.35">
      <c r="B2" s="149" t="s">
        <v>171</v>
      </c>
      <c r="C2" s="147"/>
      <c r="D2" s="147"/>
      <c r="E2" s="147"/>
      <c r="F2" s="148">
        <v>0.2</v>
      </c>
      <c r="G2" s="147"/>
      <c r="H2" s="147"/>
      <c r="I2" s="147"/>
      <c r="J2" s="147"/>
      <c r="K2" s="146"/>
    </row>
    <row r="3" spans="1:14" ht="3.75" customHeight="1" x14ac:dyDescent="0.25">
      <c r="B3" s="145"/>
      <c r="C3" s="25"/>
      <c r="D3" s="25"/>
      <c r="E3" s="25"/>
      <c r="F3" s="25"/>
      <c r="G3" s="25"/>
      <c r="H3" s="25"/>
      <c r="I3" s="25"/>
      <c r="J3" s="25"/>
      <c r="K3" s="144"/>
    </row>
    <row r="4" spans="1:14" ht="58" x14ac:dyDescent="0.35">
      <c r="A4" s="143" t="s">
        <v>0</v>
      </c>
      <c r="B4" s="143" t="s">
        <v>5</v>
      </c>
      <c r="C4" s="142" t="s">
        <v>170</v>
      </c>
      <c r="D4" s="142" t="s">
        <v>169</v>
      </c>
      <c r="E4" s="142" t="s">
        <v>168</v>
      </c>
      <c r="F4" s="140" t="s">
        <v>163</v>
      </c>
      <c r="G4" s="141" t="s">
        <v>162</v>
      </c>
      <c r="H4" s="140" t="s">
        <v>161</v>
      </c>
      <c r="I4" s="141" t="s">
        <v>159</v>
      </c>
      <c r="J4" s="140" t="s">
        <v>167</v>
      </c>
      <c r="K4" s="140" t="s">
        <v>157</v>
      </c>
      <c r="L4" s="139"/>
      <c r="M4" s="139"/>
      <c r="N4" s="139"/>
    </row>
    <row r="5" spans="1:14" x14ac:dyDescent="0.35">
      <c r="A5" s="138" t="s">
        <v>224</v>
      </c>
      <c r="B5" s="137" t="s">
        <v>215</v>
      </c>
      <c r="C5" s="135">
        <f>Perfils!E5</f>
        <v>56.26</v>
      </c>
      <c r="D5" s="136">
        <v>1800</v>
      </c>
      <c r="E5" s="135">
        <f>C5*D5</f>
        <v>101268</v>
      </c>
      <c r="F5" s="133">
        <f>E5*$F$2</f>
        <v>20253.600000000002</v>
      </c>
      <c r="G5" s="134">
        <f>E5-F5</f>
        <v>81014.399999999994</v>
      </c>
      <c r="H5" s="133">
        <f>G5*0.08</f>
        <v>6481.152</v>
      </c>
      <c r="I5" s="134">
        <f>G5-H5</f>
        <v>74533.247999999992</v>
      </c>
      <c r="J5" s="133">
        <f>I5*0.34/1.34</f>
        <v>18911.421134328357</v>
      </c>
      <c r="K5" s="133">
        <f>I5-J5</f>
        <v>55621.826865671639</v>
      </c>
      <c r="L5" s="132"/>
      <c r="M5" s="131"/>
      <c r="N5" s="131"/>
    </row>
    <row r="6" spans="1:14" s="182" customFormat="1" x14ac:dyDescent="0.35">
      <c r="A6" s="138" t="s">
        <v>224</v>
      </c>
      <c r="B6" s="137" t="s">
        <v>227</v>
      </c>
      <c r="C6" s="135">
        <f>Perfils!E6</f>
        <v>53.02</v>
      </c>
      <c r="D6" s="136">
        <v>1800</v>
      </c>
      <c r="E6" s="135">
        <f>C6*D6</f>
        <v>95436</v>
      </c>
      <c r="F6" s="133">
        <f>E6*$F$2</f>
        <v>19087.2</v>
      </c>
      <c r="G6" s="134">
        <f>E6-F6</f>
        <v>76348.800000000003</v>
      </c>
      <c r="H6" s="133">
        <f>G6*0.08</f>
        <v>6107.9040000000005</v>
      </c>
      <c r="I6" s="134">
        <f>G6-H6</f>
        <v>70240.896000000008</v>
      </c>
      <c r="J6" s="133">
        <f>I6*0.34/1.34</f>
        <v>17822.316895522392</v>
      </c>
      <c r="K6" s="133">
        <f>I6-J6</f>
        <v>52418.579104477612</v>
      </c>
      <c r="L6" s="132"/>
      <c r="M6" s="131"/>
      <c r="N6" s="131"/>
    </row>
    <row r="7" spans="1:14" x14ac:dyDescent="0.35">
      <c r="A7" s="138" t="s">
        <v>224</v>
      </c>
      <c r="B7" s="137" t="s">
        <v>228</v>
      </c>
      <c r="C7" s="135">
        <f>Perfils!E7</f>
        <v>39.97</v>
      </c>
      <c r="D7" s="136">
        <v>1800</v>
      </c>
      <c r="E7" s="135">
        <f>C7*D7</f>
        <v>71946</v>
      </c>
      <c r="F7" s="133">
        <f>E7*$F$2</f>
        <v>14389.2</v>
      </c>
      <c r="G7" s="134">
        <f>E7-F7</f>
        <v>57556.800000000003</v>
      </c>
      <c r="H7" s="133">
        <f>G7*0.08</f>
        <v>4604.5440000000008</v>
      </c>
      <c r="I7" s="134">
        <f>G7-H7</f>
        <v>52952.256000000001</v>
      </c>
      <c r="J7" s="133">
        <f>I7*0.34/1.34</f>
        <v>13435.64704477612</v>
      </c>
      <c r="K7" s="133">
        <f>I7-J7</f>
        <v>39516.608955223885</v>
      </c>
      <c r="L7" s="132"/>
      <c r="M7" s="131"/>
      <c r="N7" s="131"/>
    </row>
    <row r="8" spans="1:14" ht="30.75" customHeight="1" x14ac:dyDescent="0.35">
      <c r="D8" s="298" t="s">
        <v>166</v>
      </c>
      <c r="E8" s="298"/>
      <c r="F8" s="298"/>
      <c r="G8" s="298"/>
      <c r="H8" s="298"/>
      <c r="I8" s="298"/>
      <c r="J8" s="298"/>
      <c r="K8" s="298"/>
    </row>
    <row r="10" spans="1:14" x14ac:dyDescent="0.35">
      <c r="B10" s="130" t="s">
        <v>165</v>
      </c>
      <c r="C10" s="129"/>
      <c r="D10" s="129"/>
      <c r="E10" s="129"/>
      <c r="F10" s="129"/>
      <c r="G10" s="129"/>
      <c r="H10" s="129"/>
      <c r="I10" s="129"/>
      <c r="J10" s="129"/>
      <c r="K10" s="129"/>
      <c r="L10" s="129"/>
    </row>
    <row r="11" spans="1:14" ht="9" customHeight="1" x14ac:dyDescent="0.25">
      <c r="B11" s="129"/>
      <c r="C11" s="129"/>
      <c r="D11" s="129"/>
      <c r="E11" s="129"/>
      <c r="F11" s="129"/>
      <c r="G11" s="129"/>
      <c r="H11" s="129"/>
      <c r="I11" s="129"/>
      <c r="J11" s="129"/>
      <c r="K11" s="129"/>
      <c r="L11" s="129"/>
    </row>
    <row r="12" spans="1:14" ht="43.5" x14ac:dyDescent="0.35">
      <c r="B12" s="129"/>
      <c r="C12" s="127"/>
      <c r="D12" s="128" t="s">
        <v>164</v>
      </c>
      <c r="E12" s="126" t="s">
        <v>163</v>
      </c>
      <c r="F12" s="127" t="s">
        <v>162</v>
      </c>
      <c r="G12" s="126" t="s">
        <v>161</v>
      </c>
      <c r="H12" s="126" t="s">
        <v>160</v>
      </c>
      <c r="I12" s="127" t="s">
        <v>159</v>
      </c>
      <c r="J12" s="126" t="s">
        <v>158</v>
      </c>
      <c r="K12" s="126" t="s">
        <v>157</v>
      </c>
      <c r="L12" s="126" t="s">
        <v>156</v>
      </c>
    </row>
    <row r="13" spans="1:14" ht="15" x14ac:dyDescent="0.25">
      <c r="B13" s="125" t="s">
        <v>155</v>
      </c>
      <c r="C13" s="124"/>
      <c r="D13" s="123">
        <f>+'Taules IJ'!B28</f>
        <v>392785.22</v>
      </c>
      <c r="E13" s="121">
        <f>D13*F2</f>
        <v>78557.043999999994</v>
      </c>
      <c r="F13" s="122">
        <f>D13-E13</f>
        <v>314228.17599999998</v>
      </c>
      <c r="G13" s="121">
        <f>F13*0.08</f>
        <v>25138.254079999999</v>
      </c>
      <c r="H13" s="121">
        <f>+E13+G13</f>
        <v>103695.29807999999</v>
      </c>
      <c r="I13" s="122">
        <f>F13-G13</f>
        <v>289089.92191999999</v>
      </c>
      <c r="J13" s="121">
        <f>I13*0.34/1.34</f>
        <v>73351.174218507454</v>
      </c>
      <c r="K13" s="121">
        <f>I13-J13</f>
        <v>215738.74770149254</v>
      </c>
      <c r="L13" s="121">
        <f>+K13+J13</f>
        <v>289089.92191999999</v>
      </c>
    </row>
    <row r="14" spans="1:14" ht="15" x14ac:dyDescent="0.25">
      <c r="B14" s="177"/>
      <c r="C14" s="178"/>
      <c r="D14" s="179"/>
      <c r="E14" s="180"/>
      <c r="F14" s="181"/>
      <c r="G14" s="180"/>
      <c r="H14" s="180"/>
      <c r="I14" s="181"/>
      <c r="J14" s="180"/>
      <c r="K14" s="180"/>
      <c r="L14" s="180"/>
    </row>
    <row r="15" spans="1:14" ht="15.75" thickBot="1" x14ac:dyDescent="0.3">
      <c r="D15" s="120"/>
      <c r="E15" s="119"/>
      <c r="F15" s="28"/>
      <c r="K15" s="28"/>
    </row>
    <row r="16" spans="1:14" ht="16.5" thickBot="1" x14ac:dyDescent="0.3">
      <c r="A16" s="274" t="s">
        <v>199</v>
      </c>
      <c r="B16" s="174"/>
      <c r="L16" s="28"/>
    </row>
    <row r="17" spans="1:5" ht="16" thickBot="1" x14ac:dyDescent="0.4">
      <c r="A17" s="275" t="s">
        <v>200</v>
      </c>
      <c r="B17" s="271">
        <f>K13</f>
        <v>215738.74770149254</v>
      </c>
    </row>
    <row r="18" spans="1:5" ht="16" thickBot="1" x14ac:dyDescent="0.4">
      <c r="A18" s="275" t="s">
        <v>201</v>
      </c>
      <c r="B18" s="271">
        <f>J13</f>
        <v>73351.174218507454</v>
      </c>
    </row>
    <row r="19" spans="1:5" ht="19.5" customHeight="1" thickBot="1" x14ac:dyDescent="0.3">
      <c r="A19" s="275" t="s">
        <v>232</v>
      </c>
      <c r="B19" s="270">
        <f>SUM(B17:B18)</f>
        <v>289089.92191999999</v>
      </c>
      <c r="C19" s="105"/>
    </row>
    <row r="20" spans="1:5" ht="16.5" thickBot="1" x14ac:dyDescent="0.3">
      <c r="A20" s="273"/>
      <c r="B20" s="175"/>
      <c r="C20" s="79"/>
    </row>
    <row r="21" spans="1:5" ht="16.5" thickBot="1" x14ac:dyDescent="0.3">
      <c r="A21" s="276" t="s">
        <v>202</v>
      </c>
      <c r="B21" s="176"/>
      <c r="E21" t="s">
        <v>173</v>
      </c>
    </row>
    <row r="22" spans="1:5" ht="16" thickBot="1" x14ac:dyDescent="0.4">
      <c r="A22" s="275" t="s">
        <v>203</v>
      </c>
      <c r="B22" s="271">
        <f>G13</f>
        <v>25138.254079999999</v>
      </c>
    </row>
    <row r="23" spans="1:5" ht="16" thickBot="1" x14ac:dyDescent="0.4">
      <c r="A23" s="275" t="s">
        <v>204</v>
      </c>
      <c r="B23" s="271">
        <f>E13</f>
        <v>78557.043999999994</v>
      </c>
    </row>
    <row r="24" spans="1:5" s="182" customFormat="1" ht="17.5" customHeight="1" thickBot="1" x14ac:dyDescent="0.3">
      <c r="A24" s="275" t="s">
        <v>236</v>
      </c>
      <c r="B24" s="271">
        <f>SUM(B22:B23)</f>
        <v>103695.29807999999</v>
      </c>
    </row>
    <row r="25" spans="1:5" ht="16.5" thickBot="1" x14ac:dyDescent="0.3">
      <c r="A25" s="277"/>
      <c r="B25" s="273"/>
    </row>
    <row r="26" spans="1:5" ht="16" thickBot="1" x14ac:dyDescent="0.4">
      <c r="A26" s="276" t="s">
        <v>205</v>
      </c>
      <c r="B26" s="272">
        <f>H13+L13</f>
        <v>392785.22</v>
      </c>
    </row>
  </sheetData>
  <mergeCells count="1">
    <mergeCell ref="D8:K8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2"/>
  <sheetViews>
    <sheetView showGridLines="0" workbookViewId="0">
      <selection activeCell="C17" sqref="C17"/>
    </sheetView>
  </sheetViews>
  <sheetFormatPr defaultColWidth="11.453125" defaultRowHeight="14.5" x14ac:dyDescent="0.35"/>
  <cols>
    <col min="1" max="1" width="13.54296875" customWidth="1"/>
    <col min="3" max="3" width="37.54296875" bestFit="1" customWidth="1"/>
    <col min="4" max="4" width="9.453125" customWidth="1"/>
    <col min="5" max="5" width="16.453125" customWidth="1"/>
  </cols>
  <sheetData>
    <row r="1" spans="1:5" ht="15.5" x14ac:dyDescent="0.35">
      <c r="A1" s="5" t="s">
        <v>10</v>
      </c>
      <c r="B1" s="1" t="s">
        <v>0</v>
      </c>
      <c r="C1" s="1" t="s">
        <v>1</v>
      </c>
      <c r="D1" s="6" t="s">
        <v>11</v>
      </c>
      <c r="E1" t="s">
        <v>100</v>
      </c>
    </row>
    <row r="2" spans="1:5" ht="15" x14ac:dyDescent="0.25">
      <c r="A2" s="21" t="s">
        <v>82</v>
      </c>
      <c r="B2" s="21" t="s">
        <v>22</v>
      </c>
      <c r="C2" s="21" t="s">
        <v>50</v>
      </c>
      <c r="D2" s="2">
        <v>2</v>
      </c>
      <c r="E2" s="3"/>
    </row>
    <row r="3" spans="1:5" ht="15" x14ac:dyDescent="0.25">
      <c r="A3" s="21" t="s">
        <v>82</v>
      </c>
      <c r="B3" s="21" t="s">
        <v>22</v>
      </c>
      <c r="C3" s="21" t="s">
        <v>51</v>
      </c>
      <c r="D3" s="2">
        <v>2</v>
      </c>
    </row>
    <row r="4" spans="1:5" ht="15" x14ac:dyDescent="0.25">
      <c r="A4" s="21" t="s">
        <v>82</v>
      </c>
      <c r="B4" s="21" t="s">
        <v>22</v>
      </c>
      <c r="C4" s="21" t="s">
        <v>52</v>
      </c>
      <c r="D4" s="2">
        <v>2</v>
      </c>
    </row>
    <row r="5" spans="1:5" x14ac:dyDescent="0.35">
      <c r="A5" s="21" t="s">
        <v>82</v>
      </c>
      <c r="B5" s="22" t="s">
        <v>28</v>
      </c>
      <c r="C5" s="22" t="s">
        <v>53</v>
      </c>
      <c r="D5" s="2">
        <v>2</v>
      </c>
    </row>
    <row r="6" spans="1:5" x14ac:dyDescent="0.35">
      <c r="A6" s="21" t="s">
        <v>82</v>
      </c>
      <c r="B6" s="22" t="s">
        <v>28</v>
      </c>
      <c r="C6" s="22" t="s">
        <v>54</v>
      </c>
      <c r="D6" s="2">
        <v>2</v>
      </c>
    </row>
    <row r="7" spans="1:5" ht="15" x14ac:dyDescent="0.25">
      <c r="A7" s="21" t="s">
        <v>82</v>
      </c>
      <c r="B7" s="22" t="s">
        <v>29</v>
      </c>
      <c r="C7" s="22" t="s">
        <v>55</v>
      </c>
      <c r="D7" s="2">
        <v>2</v>
      </c>
    </row>
    <row r="8" spans="1:5" x14ac:dyDescent="0.35">
      <c r="A8" s="21" t="s">
        <v>82</v>
      </c>
      <c r="B8" s="22" t="s">
        <v>30</v>
      </c>
      <c r="C8" s="21" t="s">
        <v>56</v>
      </c>
      <c r="D8" s="2">
        <v>2</v>
      </c>
    </row>
    <row r="9" spans="1:5" ht="15" x14ac:dyDescent="0.25">
      <c r="A9" s="21" t="s">
        <v>82</v>
      </c>
      <c r="B9" s="22" t="s">
        <v>31</v>
      </c>
      <c r="C9" s="21" t="s">
        <v>57</v>
      </c>
      <c r="D9" s="2">
        <v>2</v>
      </c>
    </row>
    <row r="10" spans="1:5" ht="15" x14ac:dyDescent="0.25">
      <c r="A10" s="21" t="s">
        <v>82</v>
      </c>
      <c r="B10" s="21" t="s">
        <v>32</v>
      </c>
      <c r="C10" s="21" t="s">
        <v>58</v>
      </c>
      <c r="D10" s="2">
        <v>2</v>
      </c>
    </row>
    <row r="11" spans="1:5" x14ac:dyDescent="0.35">
      <c r="A11" s="21" t="s">
        <v>82</v>
      </c>
      <c r="B11" s="22" t="s">
        <v>30</v>
      </c>
      <c r="C11" s="21" t="s">
        <v>59</v>
      </c>
      <c r="D11" s="2">
        <v>2</v>
      </c>
    </row>
    <row r="12" spans="1:5" ht="15" x14ac:dyDescent="0.25">
      <c r="A12" s="9"/>
      <c r="B12" s="23"/>
      <c r="C12" s="23"/>
      <c r="D12" s="2"/>
    </row>
    <row r="13" spans="1:5" ht="15" x14ac:dyDescent="0.25">
      <c r="A13" s="14" t="s">
        <v>82</v>
      </c>
      <c r="B13" s="24" t="s">
        <v>27</v>
      </c>
      <c r="C13" s="14" t="s">
        <v>60</v>
      </c>
      <c r="D13" s="2">
        <v>1</v>
      </c>
    </row>
    <row r="14" spans="1:5" x14ac:dyDescent="0.35">
      <c r="A14" s="14" t="s">
        <v>82</v>
      </c>
      <c r="B14" s="24" t="s">
        <v>27</v>
      </c>
      <c r="C14" s="14" t="s">
        <v>61</v>
      </c>
      <c r="D14" s="2">
        <v>1</v>
      </c>
    </row>
    <row r="15" spans="1:5" ht="15" x14ac:dyDescent="0.25">
      <c r="A15" s="14" t="s">
        <v>82</v>
      </c>
      <c r="B15" s="24" t="s">
        <v>27</v>
      </c>
      <c r="C15" s="14" t="s">
        <v>62</v>
      </c>
      <c r="D15" s="2">
        <v>1</v>
      </c>
    </row>
    <row r="16" spans="1:5" ht="15" x14ac:dyDescent="0.25">
      <c r="A16" s="14" t="s">
        <v>82</v>
      </c>
      <c r="B16" s="24" t="s">
        <v>33</v>
      </c>
      <c r="C16" s="24" t="s">
        <v>63</v>
      </c>
      <c r="D16" s="2">
        <v>1</v>
      </c>
    </row>
    <row r="17" spans="1:4" ht="15" x14ac:dyDescent="0.25">
      <c r="A17" s="14" t="s">
        <v>83</v>
      </c>
      <c r="B17" s="24" t="s">
        <v>27</v>
      </c>
      <c r="C17" s="14" t="s">
        <v>65</v>
      </c>
      <c r="D17" s="2">
        <v>1</v>
      </c>
    </row>
    <row r="18" spans="1:4" ht="15" x14ac:dyDescent="0.25">
      <c r="A18" s="14" t="s">
        <v>83</v>
      </c>
      <c r="B18" s="24" t="s">
        <v>27</v>
      </c>
      <c r="C18" s="14" t="s">
        <v>66</v>
      </c>
      <c r="D18" s="2">
        <v>1</v>
      </c>
    </row>
    <row r="19" spans="1:4" ht="15" x14ac:dyDescent="0.25">
      <c r="A19" s="14" t="s">
        <v>84</v>
      </c>
      <c r="B19" s="24" t="s">
        <v>27</v>
      </c>
      <c r="C19" s="14" t="s">
        <v>67</v>
      </c>
      <c r="D19" s="2">
        <v>1</v>
      </c>
    </row>
    <row r="20" spans="1:4" ht="15" x14ac:dyDescent="0.25">
      <c r="A20" s="14" t="s">
        <v>94</v>
      </c>
      <c r="B20" s="24" t="s">
        <v>27</v>
      </c>
      <c r="C20" s="14" t="s">
        <v>93</v>
      </c>
      <c r="D20" s="2">
        <v>1</v>
      </c>
    </row>
    <row r="21" spans="1:4" ht="15" x14ac:dyDescent="0.25">
      <c r="A21" s="14" t="s">
        <v>95</v>
      </c>
      <c r="B21" s="24" t="s">
        <v>36</v>
      </c>
      <c r="C21" s="14" t="s">
        <v>92</v>
      </c>
      <c r="D21" s="2">
        <v>1</v>
      </c>
    </row>
    <row r="22" spans="1:4" ht="15" x14ac:dyDescent="0.25">
      <c r="A22" s="9"/>
      <c r="B22" s="23"/>
      <c r="C22" s="23"/>
      <c r="D22" s="2"/>
    </row>
    <row r="23" spans="1:4" ht="15" x14ac:dyDescent="0.25">
      <c r="A23" s="15" t="s">
        <v>83</v>
      </c>
      <c r="B23" s="18" t="s">
        <v>27</v>
      </c>
      <c r="C23" s="15" t="s">
        <v>64</v>
      </c>
      <c r="D23" s="2">
        <v>1</v>
      </c>
    </row>
    <row r="24" spans="1:4" ht="15" x14ac:dyDescent="0.25">
      <c r="A24" s="15" t="s">
        <v>83</v>
      </c>
      <c r="B24" s="18" t="s">
        <v>34</v>
      </c>
      <c r="C24" s="16" t="s">
        <v>68</v>
      </c>
      <c r="D24" s="2">
        <v>1</v>
      </c>
    </row>
    <row r="25" spans="1:4" ht="15" x14ac:dyDescent="0.25">
      <c r="A25" s="16" t="s">
        <v>19</v>
      </c>
      <c r="B25" s="18" t="s">
        <v>34</v>
      </c>
      <c r="C25" s="16" t="s">
        <v>69</v>
      </c>
      <c r="D25" s="2">
        <v>1</v>
      </c>
    </row>
    <row r="26" spans="1:4" ht="15" x14ac:dyDescent="0.25">
      <c r="A26" s="15" t="s">
        <v>83</v>
      </c>
      <c r="B26" s="17" t="s">
        <v>24</v>
      </c>
      <c r="C26" s="17" t="s">
        <v>70</v>
      </c>
      <c r="D26" s="2">
        <v>1</v>
      </c>
    </row>
    <row r="27" spans="1:4" ht="15" x14ac:dyDescent="0.25">
      <c r="A27" s="15" t="s">
        <v>83</v>
      </c>
      <c r="B27" s="18" t="s">
        <v>35</v>
      </c>
      <c r="C27" s="18" t="s">
        <v>71</v>
      </c>
      <c r="D27" s="2">
        <v>1</v>
      </c>
    </row>
    <row r="28" spans="1:4" ht="15" x14ac:dyDescent="0.25">
      <c r="A28" s="15" t="s">
        <v>83</v>
      </c>
      <c r="B28" s="18" t="s">
        <v>35</v>
      </c>
      <c r="C28" s="18" t="s">
        <v>72</v>
      </c>
      <c r="D28" s="2">
        <v>1</v>
      </c>
    </row>
    <row r="29" spans="1:4" ht="15" x14ac:dyDescent="0.25">
      <c r="A29" s="15" t="s">
        <v>83</v>
      </c>
      <c r="B29" s="18" t="s">
        <v>35</v>
      </c>
      <c r="C29" s="18" t="s">
        <v>73</v>
      </c>
      <c r="D29" s="2">
        <v>1</v>
      </c>
    </row>
    <row r="30" spans="1:4" ht="15" x14ac:dyDescent="0.25">
      <c r="A30" s="15" t="s">
        <v>83</v>
      </c>
      <c r="B30" s="18" t="s">
        <v>35</v>
      </c>
      <c r="C30" s="18" t="s">
        <v>74</v>
      </c>
      <c r="D30" s="2">
        <v>1</v>
      </c>
    </row>
    <row r="31" spans="1:4" ht="15" x14ac:dyDescent="0.25">
      <c r="A31" s="15" t="s">
        <v>83</v>
      </c>
      <c r="B31" s="18" t="s">
        <v>36</v>
      </c>
      <c r="C31" s="18" t="s">
        <v>76</v>
      </c>
      <c r="D31" s="2">
        <v>1</v>
      </c>
    </row>
    <row r="32" spans="1:4" x14ac:dyDescent="0.35">
      <c r="A32" s="18" t="s">
        <v>19</v>
      </c>
      <c r="B32" s="18" t="s">
        <v>36</v>
      </c>
      <c r="C32" s="18" t="s">
        <v>75</v>
      </c>
      <c r="D32" s="2">
        <v>1</v>
      </c>
    </row>
    <row r="33" spans="1:5" ht="15" x14ac:dyDescent="0.25">
      <c r="A33" s="18" t="s">
        <v>19</v>
      </c>
      <c r="B33" s="18" t="s">
        <v>37</v>
      </c>
      <c r="C33" s="18" t="s">
        <v>78</v>
      </c>
      <c r="D33" s="2">
        <v>1</v>
      </c>
    </row>
    <row r="34" spans="1:5" x14ac:dyDescent="0.35">
      <c r="A34" s="18" t="s">
        <v>19</v>
      </c>
      <c r="B34" s="18" t="s">
        <v>37</v>
      </c>
      <c r="C34" s="18" t="s">
        <v>77</v>
      </c>
      <c r="D34" s="2">
        <v>1</v>
      </c>
    </row>
    <row r="35" spans="1:5" x14ac:dyDescent="0.35">
      <c r="D35" s="2"/>
    </row>
    <row r="36" spans="1:5" x14ac:dyDescent="0.35">
      <c r="A36" t="s">
        <v>91</v>
      </c>
      <c r="D36" s="2"/>
    </row>
    <row r="37" spans="1:5" x14ac:dyDescent="0.35">
      <c r="A37" s="8" t="s">
        <v>14</v>
      </c>
      <c r="B37" s="19" t="s">
        <v>21</v>
      </c>
      <c r="C37" s="8" t="s">
        <v>38</v>
      </c>
      <c r="D37" s="2" t="s">
        <v>86</v>
      </c>
      <c r="E37" s="3" t="s">
        <v>88</v>
      </c>
    </row>
    <row r="38" spans="1:5" x14ac:dyDescent="0.35">
      <c r="A38" s="8" t="s">
        <v>14</v>
      </c>
      <c r="B38" s="19" t="s">
        <v>21</v>
      </c>
      <c r="C38" s="8" t="s">
        <v>39</v>
      </c>
      <c r="D38" s="2" t="s">
        <v>86</v>
      </c>
      <c r="E38" s="3"/>
    </row>
    <row r="39" spans="1:5" x14ac:dyDescent="0.35">
      <c r="A39" s="8" t="s">
        <v>14</v>
      </c>
      <c r="B39" s="19" t="s">
        <v>21</v>
      </c>
      <c r="C39" s="8" t="s">
        <v>40</v>
      </c>
      <c r="D39" s="2" t="s">
        <v>86</v>
      </c>
      <c r="E39" s="3"/>
    </row>
    <row r="40" spans="1:5" x14ac:dyDescent="0.35">
      <c r="A40" s="8" t="s">
        <v>14</v>
      </c>
      <c r="B40" s="20" t="s">
        <v>22</v>
      </c>
      <c r="C40" s="20" t="s">
        <v>41</v>
      </c>
      <c r="D40" s="2" t="s">
        <v>86</v>
      </c>
      <c r="E40" s="3" t="s">
        <v>87</v>
      </c>
    </row>
    <row r="41" spans="1:5" x14ac:dyDescent="0.35">
      <c r="A41" s="8" t="s">
        <v>14</v>
      </c>
      <c r="B41" s="8" t="s">
        <v>79</v>
      </c>
      <c r="C41" s="20"/>
      <c r="D41" s="2" t="s">
        <v>86</v>
      </c>
      <c r="E41" s="3"/>
    </row>
    <row r="42" spans="1:5" x14ac:dyDescent="0.35">
      <c r="A42" s="8" t="s">
        <v>14</v>
      </c>
      <c r="B42" s="8" t="s">
        <v>80</v>
      </c>
      <c r="C42" s="20"/>
      <c r="D42" s="2" t="s">
        <v>86</v>
      </c>
      <c r="E42" s="3"/>
    </row>
    <row r="43" spans="1:5" x14ac:dyDescent="0.35">
      <c r="A43" s="8" t="s">
        <v>14</v>
      </c>
      <c r="B43" s="8" t="s">
        <v>81</v>
      </c>
      <c r="C43" s="20"/>
      <c r="D43" s="2" t="s">
        <v>86</v>
      </c>
      <c r="E43" s="3"/>
    </row>
    <row r="44" spans="1:5" x14ac:dyDescent="0.35">
      <c r="A44" s="9"/>
      <c r="D44" s="2"/>
      <c r="E44" s="3"/>
    </row>
    <row r="45" spans="1:5" x14ac:dyDescent="0.35">
      <c r="A45" s="10" t="s">
        <v>15</v>
      </c>
      <c r="B45" s="10" t="s">
        <v>21</v>
      </c>
      <c r="C45" s="11" t="s">
        <v>42</v>
      </c>
      <c r="D45" s="2" t="s">
        <v>86</v>
      </c>
      <c r="E45" s="3" t="s">
        <v>88</v>
      </c>
    </row>
    <row r="46" spans="1:5" x14ac:dyDescent="0.35">
      <c r="A46" s="11" t="s">
        <v>85</v>
      </c>
      <c r="B46" s="10" t="s">
        <v>23</v>
      </c>
      <c r="C46" s="10" t="s">
        <v>43</v>
      </c>
      <c r="D46" s="2" t="s">
        <v>86</v>
      </c>
      <c r="E46" s="3"/>
    </row>
    <row r="47" spans="1:5" x14ac:dyDescent="0.35">
      <c r="A47" s="10" t="s">
        <v>16</v>
      </c>
      <c r="B47" s="10" t="s">
        <v>24</v>
      </c>
      <c r="C47" s="10" t="s">
        <v>44</v>
      </c>
      <c r="D47" s="2" t="s">
        <v>86</v>
      </c>
      <c r="E47" s="3" t="s">
        <v>88</v>
      </c>
    </row>
    <row r="48" spans="1:5" x14ac:dyDescent="0.35">
      <c r="A48" s="12" t="s">
        <v>16</v>
      </c>
      <c r="B48" s="12" t="s">
        <v>24</v>
      </c>
      <c r="C48" s="12" t="s">
        <v>45</v>
      </c>
      <c r="D48" s="2" t="s">
        <v>86</v>
      </c>
      <c r="E48" s="3" t="s">
        <v>88</v>
      </c>
    </row>
    <row r="49" spans="1:5" x14ac:dyDescent="0.35">
      <c r="A49" s="11" t="s">
        <v>17</v>
      </c>
      <c r="B49" s="12" t="s">
        <v>25</v>
      </c>
      <c r="C49" s="12" t="s">
        <v>46</v>
      </c>
      <c r="D49" s="2" t="s">
        <v>86</v>
      </c>
      <c r="E49" s="3"/>
    </row>
    <row r="50" spans="1:5" x14ac:dyDescent="0.35">
      <c r="A50" s="11" t="s">
        <v>17</v>
      </c>
      <c r="B50" s="10" t="s">
        <v>26</v>
      </c>
      <c r="C50" s="10" t="s">
        <v>47</v>
      </c>
      <c r="D50" s="2" t="s">
        <v>86</v>
      </c>
      <c r="E50" s="3"/>
    </row>
    <row r="51" spans="1:5" x14ac:dyDescent="0.35">
      <c r="A51" s="13" t="s">
        <v>20</v>
      </c>
      <c r="B51" s="13"/>
      <c r="C51" s="13" t="s">
        <v>48</v>
      </c>
      <c r="D51" s="2" t="s">
        <v>86</v>
      </c>
      <c r="E51" s="3" t="s">
        <v>88</v>
      </c>
    </row>
    <row r="52" spans="1:5" x14ac:dyDescent="0.35">
      <c r="A52" s="11" t="s">
        <v>18</v>
      </c>
      <c r="B52" s="10" t="s">
        <v>27</v>
      </c>
      <c r="C52" s="11" t="s">
        <v>49</v>
      </c>
      <c r="D52" s="2" t="s">
        <v>86</v>
      </c>
      <c r="E52" s="3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0"/>
  <sheetViews>
    <sheetView showGridLines="0" topLeftCell="A82" workbookViewId="0">
      <selection activeCell="A32" sqref="A32:XFD37"/>
    </sheetView>
  </sheetViews>
  <sheetFormatPr defaultColWidth="11.453125" defaultRowHeight="14.5" x14ac:dyDescent="0.35"/>
  <cols>
    <col min="1" max="1" width="38.453125" bestFit="1" customWidth="1"/>
    <col min="3" max="3" width="5.1796875" customWidth="1"/>
    <col min="4" max="6" width="20" customWidth="1"/>
    <col min="7" max="7" width="20.54296875" customWidth="1"/>
    <col min="8" max="9" width="17.54296875" customWidth="1"/>
    <col min="10" max="10" width="20.1796875" customWidth="1"/>
    <col min="11" max="12" width="17.54296875" customWidth="1"/>
    <col min="13" max="13" width="20.1796875" customWidth="1"/>
    <col min="14" max="14" width="19" customWidth="1"/>
    <col min="15" max="15" width="18.453125" customWidth="1"/>
  </cols>
  <sheetData>
    <row r="1" spans="1:14" ht="15" x14ac:dyDescent="0.25">
      <c r="A1" s="15" t="s">
        <v>112</v>
      </c>
    </row>
    <row r="2" spans="1:14" ht="30" customHeight="1" x14ac:dyDescent="0.35">
      <c r="A2" s="5" t="s">
        <v>10</v>
      </c>
      <c r="B2" s="5" t="s">
        <v>0</v>
      </c>
      <c r="C2" s="5" t="s">
        <v>1</v>
      </c>
      <c r="D2" s="4" t="s">
        <v>3</v>
      </c>
      <c r="E2" s="4" t="s">
        <v>106</v>
      </c>
      <c r="F2" s="4" t="s">
        <v>2</v>
      </c>
      <c r="G2" s="4" t="s">
        <v>12</v>
      </c>
      <c r="H2" s="4" t="s">
        <v>106</v>
      </c>
      <c r="I2" s="4" t="s">
        <v>13</v>
      </c>
      <c r="J2" s="4" t="s">
        <v>7</v>
      </c>
      <c r="K2" s="4" t="s">
        <v>106</v>
      </c>
      <c r="L2" s="4" t="s">
        <v>8</v>
      </c>
      <c r="M2" s="4" t="s">
        <v>9</v>
      </c>
    </row>
    <row r="3" spans="1:14" ht="15" x14ac:dyDescent="0.25">
      <c r="A3" s="21" t="s">
        <v>82</v>
      </c>
      <c r="B3" s="21" t="s">
        <v>22</v>
      </c>
      <c r="C3" s="21" t="s">
        <v>50</v>
      </c>
      <c r="D3" s="26">
        <v>75.290000000000006</v>
      </c>
      <c r="E3" s="26">
        <v>53.57</v>
      </c>
      <c r="F3" s="7">
        <f>D3*E3</f>
        <v>4033.2853000000005</v>
      </c>
      <c r="G3" s="26">
        <v>570</v>
      </c>
      <c r="H3" s="26">
        <v>53.57</v>
      </c>
      <c r="I3" s="7">
        <f>G3*H3</f>
        <v>30534.9</v>
      </c>
      <c r="J3" s="26">
        <v>96.793500000000009</v>
      </c>
      <c r="K3" s="26">
        <v>57.5</v>
      </c>
      <c r="L3" s="7">
        <f>J3*K3</f>
        <v>5565.6262500000003</v>
      </c>
      <c r="M3" s="2"/>
    </row>
    <row r="4" spans="1:14" ht="15" x14ac:dyDescent="0.25">
      <c r="A4" s="21" t="s">
        <v>82</v>
      </c>
      <c r="B4" s="21" t="s">
        <v>22</v>
      </c>
      <c r="C4" s="21" t="s">
        <v>51</v>
      </c>
      <c r="D4" s="26">
        <v>288.60028860028859</v>
      </c>
      <c r="E4" s="26">
        <v>53.57</v>
      </c>
      <c r="F4" s="7">
        <f t="shared" ref="F4:F13" si="0">D4*E4</f>
        <v>15460.317460317459</v>
      </c>
      <c r="G4" s="26">
        <v>577.20057720057719</v>
      </c>
      <c r="H4" s="26">
        <v>53.57</v>
      </c>
      <c r="I4" s="7">
        <f t="shared" ref="I4:I13" si="1">G4*H4</f>
        <v>30920.634920634919</v>
      </c>
      <c r="J4" s="26">
        <v>129.87012987012989</v>
      </c>
      <c r="K4" s="26">
        <v>57.5</v>
      </c>
      <c r="L4" s="7">
        <f t="shared" ref="L4:L13" si="2">J4*K4</f>
        <v>7467.5324675324682</v>
      </c>
      <c r="M4" s="2"/>
    </row>
    <row r="5" spans="1:14" ht="15" x14ac:dyDescent="0.25">
      <c r="A5" s="21" t="s">
        <v>82</v>
      </c>
      <c r="B5" s="21" t="s">
        <v>22</v>
      </c>
      <c r="C5" s="21" t="s">
        <v>52</v>
      </c>
      <c r="D5" s="26">
        <v>29.106349206349201</v>
      </c>
      <c r="E5" s="26">
        <v>53.57</v>
      </c>
      <c r="F5" s="7">
        <f t="shared" si="0"/>
        <v>1559.2271269841267</v>
      </c>
      <c r="G5" s="26">
        <v>89.798845598845602</v>
      </c>
      <c r="H5" s="26">
        <v>53.57</v>
      </c>
      <c r="I5" s="7">
        <f t="shared" si="1"/>
        <v>4810.5241587301589</v>
      </c>
      <c r="J5" s="26">
        <v>17.835779220779223</v>
      </c>
      <c r="K5" s="26">
        <v>57.5</v>
      </c>
      <c r="L5" s="7">
        <f t="shared" si="2"/>
        <v>1025.5573051948054</v>
      </c>
      <c r="M5" s="2"/>
    </row>
    <row r="6" spans="1:14" x14ac:dyDescent="0.35">
      <c r="A6" s="21" t="s">
        <v>82</v>
      </c>
      <c r="B6" s="22" t="s">
        <v>28</v>
      </c>
      <c r="C6" s="22" t="s">
        <v>53</v>
      </c>
      <c r="D6" s="26">
        <v>200</v>
      </c>
      <c r="E6" s="26">
        <v>53.57</v>
      </c>
      <c r="F6" s="7">
        <f>D6*E6</f>
        <v>10714</v>
      </c>
      <c r="G6" s="26">
        <v>220.00000000000003</v>
      </c>
      <c r="H6" s="26">
        <v>53.57</v>
      </c>
      <c r="I6" s="7">
        <f t="shared" si="1"/>
        <v>11785.400000000001</v>
      </c>
      <c r="J6" s="26">
        <v>63</v>
      </c>
      <c r="K6" s="26">
        <v>57.5</v>
      </c>
      <c r="L6" s="7">
        <f t="shared" si="2"/>
        <v>3622.5</v>
      </c>
      <c r="M6" s="2"/>
    </row>
    <row r="7" spans="1:14" x14ac:dyDescent="0.35">
      <c r="A7" s="21" t="s">
        <v>82</v>
      </c>
      <c r="B7" s="22" t="s">
        <v>28</v>
      </c>
      <c r="C7" s="22" t="s">
        <v>54</v>
      </c>
      <c r="D7" s="26">
        <v>36.492063492063494</v>
      </c>
      <c r="E7" s="26">
        <v>53.57</v>
      </c>
      <c r="F7" s="7">
        <f t="shared" si="0"/>
        <v>1954.8798412698413</v>
      </c>
      <c r="G7" s="26">
        <v>72.984126984126988</v>
      </c>
      <c r="H7" s="26">
        <v>53.57</v>
      </c>
      <c r="I7" s="7">
        <f t="shared" si="1"/>
        <v>3909.7596825396827</v>
      </c>
      <c r="J7" s="26">
        <v>16.421428571428574</v>
      </c>
      <c r="K7" s="26">
        <v>57.5</v>
      </c>
      <c r="L7" s="7">
        <f t="shared" si="2"/>
        <v>944.232142857143</v>
      </c>
      <c r="M7" s="2"/>
    </row>
    <row r="8" spans="1:14" ht="15" x14ac:dyDescent="0.25">
      <c r="A8" s="21" t="s">
        <v>82</v>
      </c>
      <c r="B8" s="22" t="s">
        <v>29</v>
      </c>
      <c r="C8" s="22" t="s">
        <v>55</v>
      </c>
      <c r="D8" s="26">
        <v>20</v>
      </c>
      <c r="E8" s="26">
        <v>53.57</v>
      </c>
      <c r="F8" s="7">
        <f t="shared" si="0"/>
        <v>1071.4000000000001</v>
      </c>
      <c r="G8" s="26">
        <v>85</v>
      </c>
      <c r="H8" s="26">
        <v>53.57</v>
      </c>
      <c r="I8" s="7">
        <f t="shared" si="1"/>
        <v>4553.45</v>
      </c>
      <c r="J8" s="26">
        <v>15.75</v>
      </c>
      <c r="K8" s="26">
        <v>57.5</v>
      </c>
      <c r="L8" s="7">
        <f t="shared" si="2"/>
        <v>905.625</v>
      </c>
      <c r="M8" s="2"/>
    </row>
    <row r="9" spans="1:14" x14ac:dyDescent="0.35">
      <c r="A9" s="21" t="s">
        <v>82</v>
      </c>
      <c r="B9" s="22" t="s">
        <v>30</v>
      </c>
      <c r="C9" s="21" t="s">
        <v>56</v>
      </c>
      <c r="D9" s="26">
        <v>103.67099567099568</v>
      </c>
      <c r="E9" s="26">
        <v>53.57</v>
      </c>
      <c r="F9" s="7">
        <f t="shared" si="0"/>
        <v>5553.6552380952389</v>
      </c>
      <c r="G9" s="26">
        <v>434.23718614718609</v>
      </c>
      <c r="H9" s="26">
        <v>53.57</v>
      </c>
      <c r="I9" s="7">
        <f t="shared" si="1"/>
        <v>23262.08606190476</v>
      </c>
      <c r="J9" s="26">
        <v>80.686227272727265</v>
      </c>
      <c r="K9" s="26">
        <v>57.5</v>
      </c>
      <c r="L9" s="7">
        <f t="shared" si="2"/>
        <v>4639.4580681818179</v>
      </c>
      <c r="M9" s="2"/>
    </row>
    <row r="10" spans="1:14" ht="15" x14ac:dyDescent="0.25">
      <c r="A10" s="21" t="s">
        <v>82</v>
      </c>
      <c r="B10" s="22" t="s">
        <v>31</v>
      </c>
      <c r="C10" s="21" t="s">
        <v>57</v>
      </c>
      <c r="D10" s="26">
        <v>0</v>
      </c>
      <c r="E10" s="26">
        <v>53.57</v>
      </c>
      <c r="F10" s="7">
        <f t="shared" si="0"/>
        <v>0</v>
      </c>
      <c r="G10" s="26">
        <v>202.40000000000003</v>
      </c>
      <c r="H10" s="26">
        <v>53.57</v>
      </c>
      <c r="I10" s="7">
        <f t="shared" si="1"/>
        <v>10842.568000000001</v>
      </c>
      <c r="J10" s="26">
        <v>30.360000000000007</v>
      </c>
      <c r="K10" s="26">
        <v>57.5</v>
      </c>
      <c r="L10" s="7">
        <f t="shared" si="2"/>
        <v>1745.7000000000003</v>
      </c>
      <c r="M10" s="2"/>
    </row>
    <row r="11" spans="1:14" ht="15" x14ac:dyDescent="0.25">
      <c r="A11" s="21" t="s">
        <v>82</v>
      </c>
      <c r="B11" s="21" t="s">
        <v>32</v>
      </c>
      <c r="C11" s="21" t="s">
        <v>58</v>
      </c>
      <c r="D11" s="26">
        <v>0</v>
      </c>
      <c r="E11" s="26">
        <v>53.57</v>
      </c>
      <c r="F11" s="7">
        <f t="shared" si="0"/>
        <v>0</v>
      </c>
      <c r="G11" s="26">
        <v>159.02999999999997</v>
      </c>
      <c r="H11" s="26">
        <v>53.57</v>
      </c>
      <c r="I11" s="7">
        <f t="shared" si="1"/>
        <v>8519.2370999999985</v>
      </c>
      <c r="J11" s="26">
        <v>23.854499999999994</v>
      </c>
      <c r="K11" s="26">
        <v>57.5</v>
      </c>
      <c r="L11" s="7">
        <f t="shared" si="2"/>
        <v>1371.6337499999997</v>
      </c>
      <c r="M11" s="2"/>
      <c r="N11" t="s">
        <v>101</v>
      </c>
    </row>
    <row r="12" spans="1:14" x14ac:dyDescent="0.35">
      <c r="A12" s="21" t="s">
        <v>82</v>
      </c>
      <c r="B12" s="22" t="s">
        <v>30</v>
      </c>
      <c r="C12" s="21" t="s">
        <v>59</v>
      </c>
      <c r="D12" s="26">
        <v>0</v>
      </c>
      <c r="E12" s="26">
        <v>53.57</v>
      </c>
      <c r="F12" s="7">
        <f t="shared" si="0"/>
        <v>0</v>
      </c>
      <c r="G12" s="26">
        <v>0</v>
      </c>
      <c r="H12" s="26">
        <v>53.57</v>
      </c>
      <c r="I12" s="7">
        <f t="shared" si="1"/>
        <v>0</v>
      </c>
      <c r="J12" s="26">
        <v>0</v>
      </c>
      <c r="K12" s="26">
        <v>57.5</v>
      </c>
      <c r="L12" s="7">
        <f t="shared" si="2"/>
        <v>0</v>
      </c>
      <c r="M12" s="2"/>
    </row>
    <row r="13" spans="1:14" ht="15" x14ac:dyDescent="0.25">
      <c r="A13" s="21" t="s">
        <v>14</v>
      </c>
      <c r="B13" s="22" t="s">
        <v>22</v>
      </c>
      <c r="C13" s="21" t="s">
        <v>41</v>
      </c>
      <c r="D13" s="29">
        <v>288.60028860028859</v>
      </c>
      <c r="E13" s="26">
        <v>53.57</v>
      </c>
      <c r="F13" s="7">
        <f t="shared" si="0"/>
        <v>15460.317460317459</v>
      </c>
      <c r="G13" s="29">
        <v>649.35064935064941</v>
      </c>
      <c r="H13" s="26">
        <v>53.57</v>
      </c>
      <c r="I13" s="7">
        <f t="shared" si="1"/>
        <v>34785.71428571429</v>
      </c>
      <c r="J13" s="26">
        <v>140.69264069264071</v>
      </c>
      <c r="K13" s="26">
        <v>57.5</v>
      </c>
      <c r="L13" s="7">
        <f t="shared" si="2"/>
        <v>8089.826839826841</v>
      </c>
      <c r="M13" s="27">
        <v>43466</v>
      </c>
    </row>
    <row r="14" spans="1:14" ht="15" x14ac:dyDescent="0.25">
      <c r="A14" s="9"/>
      <c r="B14" s="23"/>
      <c r="C14" s="23"/>
      <c r="D14" s="38">
        <f>SUM(D3:D13)</f>
        <v>1041.7599855699857</v>
      </c>
      <c r="E14" s="39"/>
      <c r="F14" s="40">
        <f>SUM(F3:F13)</f>
        <v>55807.082426984125</v>
      </c>
      <c r="G14" s="55">
        <f>SUM(G3:G13)</f>
        <v>3060.0013852813854</v>
      </c>
      <c r="H14" s="41"/>
      <c r="I14" s="41">
        <f t="shared" ref="I14:L14" si="3">SUM(I3:I13)</f>
        <v>163924.27420952381</v>
      </c>
      <c r="J14" s="38">
        <f t="shared" si="3"/>
        <v>615.26420562770568</v>
      </c>
      <c r="K14" s="41"/>
      <c r="L14" s="41">
        <f t="shared" si="3"/>
        <v>35377.691823593079</v>
      </c>
      <c r="M14" s="7"/>
      <c r="N14" s="2"/>
    </row>
    <row r="15" spans="1:14" ht="15" x14ac:dyDescent="0.25">
      <c r="A15" s="9"/>
      <c r="B15" s="23"/>
      <c r="C15" s="23"/>
    </row>
    <row r="16" spans="1:14" ht="15" x14ac:dyDescent="0.25">
      <c r="A16" s="9" t="s">
        <v>107</v>
      </c>
      <c r="B16" s="23"/>
      <c r="C16" s="23"/>
    </row>
    <row r="17" spans="1:18" ht="30" customHeight="1" x14ac:dyDescent="0.35">
      <c r="A17" s="5" t="s">
        <v>10</v>
      </c>
      <c r="B17" s="5" t="s">
        <v>0</v>
      </c>
      <c r="C17" s="5" t="s">
        <v>1</v>
      </c>
      <c r="D17" s="4" t="s">
        <v>3</v>
      </c>
      <c r="E17" s="4" t="s">
        <v>108</v>
      </c>
      <c r="F17" s="4" t="s">
        <v>106</v>
      </c>
      <c r="G17" s="4" t="s">
        <v>2</v>
      </c>
      <c r="H17" s="4" t="s">
        <v>12</v>
      </c>
      <c r="I17" s="4" t="s">
        <v>108</v>
      </c>
      <c r="J17" s="4" t="s">
        <v>106</v>
      </c>
      <c r="K17" s="4" t="s">
        <v>13</v>
      </c>
      <c r="L17" s="4" t="s">
        <v>7</v>
      </c>
      <c r="M17" s="4" t="s">
        <v>108</v>
      </c>
      <c r="N17" s="4" t="s">
        <v>106</v>
      </c>
      <c r="O17" s="4" t="s">
        <v>8</v>
      </c>
      <c r="P17" s="4" t="s">
        <v>9</v>
      </c>
    </row>
    <row r="18" spans="1:18" ht="15" x14ac:dyDescent="0.25">
      <c r="A18" s="21" t="s">
        <v>82</v>
      </c>
      <c r="B18" s="21" t="s">
        <v>22</v>
      </c>
      <c r="C18" s="21" t="s">
        <v>50</v>
      </c>
      <c r="D18" s="26">
        <v>75.289999999999992</v>
      </c>
      <c r="E18" s="26">
        <f>D18/365*197.5</f>
        <v>40.739109589041092</v>
      </c>
      <c r="F18" s="26">
        <v>53.57</v>
      </c>
      <c r="G18" s="7">
        <f>E18*F18</f>
        <v>2182.3941006849313</v>
      </c>
      <c r="H18" s="26">
        <v>570</v>
      </c>
      <c r="I18" s="26">
        <f>H18/365*197.5</f>
        <v>308.42465753424659</v>
      </c>
      <c r="J18" s="26">
        <v>53.57</v>
      </c>
      <c r="K18" s="7">
        <f>I18*J18</f>
        <v>16522.308904109592</v>
      </c>
      <c r="L18" s="26">
        <v>96.793500000000009</v>
      </c>
      <c r="M18" s="26">
        <f>L18/365*197.5</f>
        <v>52.374565068493155</v>
      </c>
      <c r="N18" s="26">
        <v>57.5</v>
      </c>
      <c r="O18" s="7">
        <f>M18*N18</f>
        <v>3011.5374914383565</v>
      </c>
      <c r="P18" s="2"/>
    </row>
    <row r="19" spans="1:18" ht="15" x14ac:dyDescent="0.25">
      <c r="A19" s="21" t="s">
        <v>82</v>
      </c>
      <c r="B19" s="21" t="s">
        <v>22</v>
      </c>
      <c r="C19" s="21" t="s">
        <v>51</v>
      </c>
      <c r="D19" s="26">
        <v>288.60028860028859</v>
      </c>
      <c r="E19" s="26">
        <f>D19/365*197.5</f>
        <v>156.16043013303286</v>
      </c>
      <c r="F19" s="26">
        <v>53.57</v>
      </c>
      <c r="G19" s="7">
        <f>E19*F19</f>
        <v>8365.5142422265708</v>
      </c>
      <c r="H19" s="26">
        <v>577.20057720057719</v>
      </c>
      <c r="I19" s="26">
        <f t="shared" ref="I19:I28" si="4">H19/365*197.5</f>
        <v>312.32086026606572</v>
      </c>
      <c r="J19" s="26">
        <v>53.57</v>
      </c>
      <c r="K19" s="7">
        <f t="shared" ref="K19:K28" si="5">I19*J19</f>
        <v>16731.028484453142</v>
      </c>
      <c r="L19" s="26">
        <v>129.87012987012989</v>
      </c>
      <c r="M19" s="26">
        <f t="shared" ref="M19:M28" si="6">L19/365*197.5</f>
        <v>70.272193559864803</v>
      </c>
      <c r="N19" s="26">
        <v>57.5</v>
      </c>
      <c r="O19" s="7">
        <f t="shared" ref="O19:O28" si="7">M19*N19</f>
        <v>4040.6511296922263</v>
      </c>
      <c r="P19" s="2"/>
    </row>
    <row r="20" spans="1:18" ht="15" x14ac:dyDescent="0.25">
      <c r="A20" s="21" t="s">
        <v>82</v>
      </c>
      <c r="B20" s="21" t="s">
        <v>22</v>
      </c>
      <c r="C20" s="21" t="s">
        <v>52</v>
      </c>
      <c r="D20" s="26">
        <v>29.106349206349211</v>
      </c>
      <c r="E20" s="26">
        <f>D20/365*197.5</f>
        <v>15.749325940421835</v>
      </c>
      <c r="F20" s="26">
        <v>53.57</v>
      </c>
      <c r="G20" s="7">
        <f>E20*F20</f>
        <v>843.6913906283977</v>
      </c>
      <c r="H20" s="26">
        <v>89.798845598845602</v>
      </c>
      <c r="I20" s="26">
        <f t="shared" si="4"/>
        <v>48.589786317183574</v>
      </c>
      <c r="J20" s="26">
        <v>53.57</v>
      </c>
      <c r="K20" s="7">
        <f t="shared" si="5"/>
        <v>2602.9548530115239</v>
      </c>
      <c r="L20" s="26">
        <v>17.835779220779223</v>
      </c>
      <c r="M20" s="26">
        <f t="shared" si="6"/>
        <v>9.6508668386408125</v>
      </c>
      <c r="N20" s="26">
        <v>57.5</v>
      </c>
      <c r="O20" s="7">
        <f t="shared" si="7"/>
        <v>554.92484322184669</v>
      </c>
      <c r="P20" s="2"/>
    </row>
    <row r="21" spans="1:18" x14ac:dyDescent="0.35">
      <c r="A21" s="21" t="s">
        <v>82</v>
      </c>
      <c r="B21" s="22" t="s">
        <v>28</v>
      </c>
      <c r="C21" s="22" t="s">
        <v>53</v>
      </c>
      <c r="D21" s="26">
        <v>200</v>
      </c>
      <c r="E21" s="26">
        <f>D21/365*197.5</f>
        <v>108.21917808219177</v>
      </c>
      <c r="F21" s="26">
        <v>53.57</v>
      </c>
      <c r="G21" s="7">
        <f t="shared" ref="G21:G28" si="8">E21*F21</f>
        <v>5797.301369863013</v>
      </c>
      <c r="H21" s="26">
        <v>220.00000000000003</v>
      </c>
      <c r="I21" s="26">
        <f t="shared" si="4"/>
        <v>119.04109589041097</v>
      </c>
      <c r="J21" s="26">
        <v>53.57</v>
      </c>
      <c r="K21" s="7">
        <f t="shared" si="5"/>
        <v>6377.0315068493155</v>
      </c>
      <c r="L21" s="26">
        <v>63</v>
      </c>
      <c r="M21" s="26">
        <f t="shared" si="6"/>
        <v>34.089041095890416</v>
      </c>
      <c r="N21" s="26">
        <v>57.5</v>
      </c>
      <c r="O21" s="7">
        <f>M21*N21</f>
        <v>1960.1198630136989</v>
      </c>
      <c r="P21" s="2"/>
    </row>
    <row r="22" spans="1:18" x14ac:dyDescent="0.35">
      <c r="A22" s="21" t="s">
        <v>82</v>
      </c>
      <c r="B22" s="22" t="s">
        <v>28</v>
      </c>
      <c r="C22" s="22" t="s">
        <v>54</v>
      </c>
      <c r="D22" s="26">
        <v>36.492063492063494</v>
      </c>
      <c r="E22" s="26">
        <f t="shared" ref="E22:E28" si="9">D22/365*197.5</f>
        <v>19.745705588171344</v>
      </c>
      <c r="F22" s="26">
        <v>53.57</v>
      </c>
      <c r="G22" s="7">
        <f t="shared" si="8"/>
        <v>1057.7774483583389</v>
      </c>
      <c r="H22" s="26">
        <v>72.984126984126988</v>
      </c>
      <c r="I22" s="26">
        <f t="shared" si="4"/>
        <v>39.491411176342687</v>
      </c>
      <c r="J22" s="26">
        <v>53.57</v>
      </c>
      <c r="K22" s="7">
        <f t="shared" si="5"/>
        <v>2115.5548967166778</v>
      </c>
      <c r="L22" s="26">
        <v>16.421428571428574</v>
      </c>
      <c r="M22" s="26">
        <f t="shared" si="6"/>
        <v>8.8855675146771045</v>
      </c>
      <c r="N22" s="26">
        <v>57.5</v>
      </c>
      <c r="O22" s="7">
        <f t="shared" si="7"/>
        <v>510.92013209393349</v>
      </c>
      <c r="P22" s="2"/>
    </row>
    <row r="23" spans="1:18" ht="15" x14ac:dyDescent="0.25">
      <c r="A23" s="21" t="s">
        <v>82</v>
      </c>
      <c r="B23" s="22" t="s">
        <v>29</v>
      </c>
      <c r="C23" s="22" t="s">
        <v>55</v>
      </c>
      <c r="D23" s="26">
        <v>20</v>
      </c>
      <c r="E23" s="26">
        <f t="shared" si="9"/>
        <v>10.821917808219178</v>
      </c>
      <c r="F23" s="26">
        <v>53.57</v>
      </c>
      <c r="G23" s="7">
        <f t="shared" si="8"/>
        <v>579.73013698630132</v>
      </c>
      <c r="H23" s="26">
        <v>85</v>
      </c>
      <c r="I23" s="26">
        <f t="shared" si="4"/>
        <v>45.993150684931507</v>
      </c>
      <c r="J23" s="26">
        <v>53.57</v>
      </c>
      <c r="K23" s="7">
        <f t="shared" si="5"/>
        <v>2463.8530821917807</v>
      </c>
      <c r="L23" s="26">
        <v>15.75</v>
      </c>
      <c r="M23" s="26">
        <f t="shared" si="6"/>
        <v>8.5222602739726039</v>
      </c>
      <c r="N23" s="26">
        <v>57.5</v>
      </c>
      <c r="O23" s="7">
        <f t="shared" si="7"/>
        <v>490.02996575342473</v>
      </c>
      <c r="P23" s="2"/>
    </row>
    <row r="24" spans="1:18" x14ac:dyDescent="0.35">
      <c r="A24" s="21" t="s">
        <v>82</v>
      </c>
      <c r="B24" s="22" t="s">
        <v>30</v>
      </c>
      <c r="C24" s="21" t="s">
        <v>56</v>
      </c>
      <c r="D24" s="26">
        <v>103.67099567099568</v>
      </c>
      <c r="E24" s="26">
        <f t="shared" si="9"/>
        <v>56.095949712388069</v>
      </c>
      <c r="F24" s="26">
        <v>53.57</v>
      </c>
      <c r="G24" s="7">
        <f t="shared" si="8"/>
        <v>3005.060026092629</v>
      </c>
      <c r="H24" s="26">
        <v>434.23718614718609</v>
      </c>
      <c r="I24" s="26">
        <f t="shared" si="4"/>
        <v>234.96395688786097</v>
      </c>
      <c r="J24" s="26">
        <v>53.57</v>
      </c>
      <c r="K24" s="7">
        <f t="shared" si="5"/>
        <v>12587.019170482712</v>
      </c>
      <c r="L24" s="26">
        <v>80.686227272727265</v>
      </c>
      <c r="M24" s="26">
        <f t="shared" si="6"/>
        <v>43.658985990037351</v>
      </c>
      <c r="N24" s="26">
        <v>57.5</v>
      </c>
      <c r="O24" s="7">
        <f t="shared" si="7"/>
        <v>2510.3916944271477</v>
      </c>
      <c r="P24" s="2"/>
    </row>
    <row r="25" spans="1:18" ht="15" x14ac:dyDescent="0.25">
      <c r="A25" s="21" t="s">
        <v>82</v>
      </c>
      <c r="B25" s="22" t="s">
        <v>31</v>
      </c>
      <c r="C25" s="21" t="s">
        <v>57</v>
      </c>
      <c r="D25" s="26">
        <v>0</v>
      </c>
      <c r="E25" s="26">
        <f t="shared" si="9"/>
        <v>0</v>
      </c>
      <c r="F25" s="26">
        <v>53.57</v>
      </c>
      <c r="G25" s="7">
        <f t="shared" si="8"/>
        <v>0</v>
      </c>
      <c r="H25" s="26">
        <v>202.40000000000003</v>
      </c>
      <c r="I25" s="26">
        <f t="shared" si="4"/>
        <v>109.51780821917809</v>
      </c>
      <c r="J25" s="26">
        <v>53.57</v>
      </c>
      <c r="K25" s="7">
        <f t="shared" si="5"/>
        <v>5866.8689863013706</v>
      </c>
      <c r="L25" s="26">
        <v>30.360000000000007</v>
      </c>
      <c r="M25" s="26">
        <f t="shared" si="6"/>
        <v>16.427671232876715</v>
      </c>
      <c r="N25" s="26">
        <v>57.5</v>
      </c>
      <c r="O25" s="7">
        <f t="shared" si="7"/>
        <v>944.59109589041111</v>
      </c>
      <c r="P25" s="2"/>
    </row>
    <row r="26" spans="1:18" ht="15" x14ac:dyDescent="0.25">
      <c r="A26" s="21" t="s">
        <v>82</v>
      </c>
      <c r="B26" s="21" t="s">
        <v>32</v>
      </c>
      <c r="C26" s="21" t="s">
        <v>58</v>
      </c>
      <c r="D26" s="26">
        <v>0</v>
      </c>
      <c r="E26" s="26">
        <f t="shared" si="9"/>
        <v>0</v>
      </c>
      <c r="F26" s="26">
        <v>53.57</v>
      </c>
      <c r="G26" s="7">
        <f t="shared" si="8"/>
        <v>0</v>
      </c>
      <c r="H26" s="26">
        <v>159.02999999999997</v>
      </c>
      <c r="I26" s="26">
        <f t="shared" si="4"/>
        <v>86.050479452054788</v>
      </c>
      <c r="J26" s="26">
        <v>53.57</v>
      </c>
      <c r="K26" s="7">
        <f t="shared" si="5"/>
        <v>4609.7241842465746</v>
      </c>
      <c r="L26" s="26">
        <v>23.854499999999994</v>
      </c>
      <c r="M26" s="26">
        <f t="shared" si="6"/>
        <v>12.907571917808216</v>
      </c>
      <c r="N26" s="26">
        <v>57.5</v>
      </c>
      <c r="O26" s="7">
        <f t="shared" si="7"/>
        <v>742.18538527397243</v>
      </c>
      <c r="P26" s="2"/>
      <c r="Q26" t="s">
        <v>101</v>
      </c>
    </row>
    <row r="27" spans="1:18" x14ac:dyDescent="0.35">
      <c r="A27" s="21" t="s">
        <v>82</v>
      </c>
      <c r="B27" s="22" t="s">
        <v>30</v>
      </c>
      <c r="C27" s="21" t="s">
        <v>59</v>
      </c>
      <c r="D27" s="26">
        <v>0</v>
      </c>
      <c r="E27" s="26">
        <f t="shared" si="9"/>
        <v>0</v>
      </c>
      <c r="F27" s="26">
        <v>53.57</v>
      </c>
      <c r="G27" s="7">
        <f t="shared" si="8"/>
        <v>0</v>
      </c>
      <c r="H27" s="26">
        <v>0</v>
      </c>
      <c r="I27" s="26">
        <f t="shared" si="4"/>
        <v>0</v>
      </c>
      <c r="J27" s="26">
        <v>53.57</v>
      </c>
      <c r="K27" s="7">
        <f t="shared" si="5"/>
        <v>0</v>
      </c>
      <c r="L27" s="26">
        <v>0</v>
      </c>
      <c r="M27" s="26">
        <f t="shared" si="6"/>
        <v>0</v>
      </c>
      <c r="N27" s="26">
        <v>57.5</v>
      </c>
      <c r="O27" s="7">
        <f t="shared" si="7"/>
        <v>0</v>
      </c>
      <c r="P27" s="2"/>
    </row>
    <row r="28" spans="1:18" ht="15" x14ac:dyDescent="0.25">
      <c r="A28" s="21" t="s">
        <v>14</v>
      </c>
      <c r="B28" s="22" t="s">
        <v>22</v>
      </c>
      <c r="C28" s="21" t="s">
        <v>41</v>
      </c>
      <c r="D28" s="29">
        <v>288.60028860028859</v>
      </c>
      <c r="E28" s="26">
        <f t="shared" si="9"/>
        <v>156.16043013303286</v>
      </c>
      <c r="F28" s="26">
        <v>53.57</v>
      </c>
      <c r="G28" s="7">
        <f t="shared" si="8"/>
        <v>8365.5142422265708</v>
      </c>
      <c r="H28" s="29">
        <v>649.35064935064941</v>
      </c>
      <c r="I28" s="26">
        <f t="shared" si="4"/>
        <v>351.36096779932399</v>
      </c>
      <c r="J28" s="26">
        <v>53.57</v>
      </c>
      <c r="K28" s="7">
        <f t="shared" si="5"/>
        <v>18822.407045009786</v>
      </c>
      <c r="L28" s="26">
        <v>140.69264069264071</v>
      </c>
      <c r="M28" s="26">
        <f t="shared" si="6"/>
        <v>76.128209689853534</v>
      </c>
      <c r="N28" s="26">
        <v>57.5</v>
      </c>
      <c r="O28" s="7">
        <f t="shared" si="7"/>
        <v>4377.3720571665781</v>
      </c>
      <c r="P28" s="27">
        <v>43466</v>
      </c>
    </row>
    <row r="29" spans="1:18" ht="15" x14ac:dyDescent="0.25">
      <c r="A29" s="9"/>
      <c r="B29" s="23"/>
      <c r="C29" s="23"/>
      <c r="D29" s="38"/>
      <c r="E29" s="55">
        <f>SUM(E18:E28)</f>
        <v>563.69204698649901</v>
      </c>
      <c r="F29" s="39"/>
      <c r="G29" s="40">
        <f>SUM(G18:G28)</f>
        <v>30196.98295706675</v>
      </c>
      <c r="H29" s="38"/>
      <c r="I29" s="38">
        <f>SUM(I18:I28)</f>
        <v>1655.7541742275989</v>
      </c>
      <c r="J29" s="41"/>
      <c r="K29" s="41">
        <f t="shared" ref="K29" si="10">SUM(K18:K28)</f>
        <v>88698.751113372477</v>
      </c>
      <c r="L29" s="38"/>
      <c r="M29" s="38">
        <f>SUM(M18:M28)</f>
        <v>332.91693318211469</v>
      </c>
      <c r="N29" s="41"/>
      <c r="O29" s="41">
        <f t="shared" ref="O29" si="11">SUM(O18:O28)</f>
        <v>19142.723657971597</v>
      </c>
      <c r="P29" s="7"/>
      <c r="Q29" s="2"/>
    </row>
    <row r="30" spans="1:18" ht="15.5" x14ac:dyDescent="0.35">
      <c r="A30" s="30" t="s">
        <v>105</v>
      </c>
      <c r="B30" s="30" t="s">
        <v>103</v>
      </c>
      <c r="C30" s="31">
        <v>321139.87245000002</v>
      </c>
      <c r="D30" s="31">
        <f>+C30*3</f>
        <v>963419.61735000007</v>
      </c>
      <c r="E30" s="31"/>
      <c r="F30" s="31"/>
      <c r="G30" s="31">
        <f t="shared" ref="G30" si="12">+D30/36*M30*0.25</f>
        <v>13380.82801875</v>
      </c>
      <c r="H30" s="31">
        <v>0</v>
      </c>
      <c r="I30" s="31"/>
      <c r="J30" s="32">
        <f t="shared" ref="J30" si="13">+D30+G30+H30</f>
        <v>976800.44536875002</v>
      </c>
      <c r="K30" s="33" t="s">
        <v>104</v>
      </c>
      <c r="L30" s="33"/>
      <c r="M30" s="34">
        <v>2</v>
      </c>
      <c r="N30" s="35">
        <v>43101</v>
      </c>
      <c r="O30" s="35">
        <v>43236</v>
      </c>
      <c r="P30" s="36">
        <v>43236</v>
      </c>
      <c r="Q30" s="36">
        <v>43297</v>
      </c>
      <c r="R30" s="37"/>
    </row>
    <row r="31" spans="1:18" ht="15.75" x14ac:dyDescent="0.25">
      <c r="A31" s="25"/>
      <c r="B31" s="25"/>
      <c r="C31" s="42"/>
      <c r="D31" s="42"/>
      <c r="E31" s="42"/>
      <c r="F31" s="42"/>
      <c r="G31" s="42"/>
      <c r="H31" s="42"/>
      <c r="I31" s="42"/>
      <c r="J31" s="43"/>
      <c r="K31" s="44"/>
      <c r="L31" s="44"/>
      <c r="M31" s="45"/>
      <c r="N31" s="46"/>
      <c r="O31" s="46"/>
      <c r="P31" s="47"/>
      <c r="Q31" s="47"/>
      <c r="R31" s="48"/>
    </row>
    <row r="32" spans="1:18" ht="15.75" x14ac:dyDescent="0.25">
      <c r="A32" s="25"/>
      <c r="B32" s="25"/>
      <c r="C32" s="42"/>
      <c r="D32" s="42"/>
      <c r="F32" s="50" t="s">
        <v>110</v>
      </c>
      <c r="G32" s="50" t="s">
        <v>111</v>
      </c>
      <c r="I32" s="42"/>
      <c r="J32" s="43"/>
      <c r="K32" s="44"/>
      <c r="L32" s="44"/>
      <c r="M32" s="45"/>
      <c r="N32" s="46"/>
      <c r="O32" s="46"/>
      <c r="P32" s="47"/>
      <c r="Q32" s="47"/>
      <c r="R32" s="48"/>
    </row>
    <row r="33" spans="1:18" ht="15.75" x14ac:dyDescent="0.25">
      <c r="A33" s="25"/>
      <c r="B33" s="25"/>
      <c r="C33" s="42"/>
      <c r="D33" s="42"/>
      <c r="E33" s="51">
        <v>2018</v>
      </c>
      <c r="F33" s="52">
        <f>G29+K29+O29</f>
        <v>138038.45772841084</v>
      </c>
      <c r="G33" s="52">
        <f>G30</f>
        <v>13380.82801875</v>
      </c>
      <c r="I33" s="42"/>
      <c r="J33" s="43"/>
      <c r="K33" s="44"/>
      <c r="L33" s="44"/>
      <c r="M33" s="45"/>
      <c r="N33" s="46"/>
      <c r="O33" s="46"/>
      <c r="P33" s="47"/>
      <c r="Q33" s="47"/>
      <c r="R33" s="48"/>
    </row>
    <row r="34" spans="1:18" ht="15.75" x14ac:dyDescent="0.25">
      <c r="A34" s="25"/>
      <c r="B34" s="25"/>
      <c r="C34" s="42"/>
      <c r="D34" s="42"/>
      <c r="E34" s="51">
        <v>2019</v>
      </c>
      <c r="F34" s="52">
        <f>F14+I14+L14</f>
        <v>255109.04846010101</v>
      </c>
      <c r="I34" s="42"/>
      <c r="J34" s="43"/>
      <c r="K34" s="44"/>
      <c r="L34" s="44"/>
      <c r="M34" s="45"/>
      <c r="N34" s="46"/>
      <c r="O34" s="46"/>
      <c r="P34" s="47"/>
      <c r="Q34" s="47"/>
      <c r="R34" s="48"/>
    </row>
    <row r="35" spans="1:18" ht="15.75" x14ac:dyDescent="0.25">
      <c r="A35" s="25"/>
      <c r="B35" s="25"/>
      <c r="C35" s="42"/>
      <c r="D35" s="42"/>
      <c r="E35" s="51">
        <v>2020</v>
      </c>
      <c r="F35" s="52">
        <f>F14+I14+L14</f>
        <v>255109.04846010101</v>
      </c>
      <c r="I35" s="42"/>
      <c r="J35" s="43"/>
      <c r="K35" s="44"/>
      <c r="L35" s="44"/>
      <c r="M35" s="45"/>
      <c r="N35" s="46"/>
      <c r="O35" s="46"/>
      <c r="P35" s="47"/>
      <c r="Q35" s="47"/>
      <c r="R35" s="48"/>
    </row>
    <row r="36" spans="1:18" ht="15.75" x14ac:dyDescent="0.25">
      <c r="A36" s="25"/>
      <c r="B36" s="25"/>
      <c r="C36" s="42"/>
      <c r="D36" s="42"/>
      <c r="E36" s="51">
        <v>2021</v>
      </c>
      <c r="F36" s="52">
        <f>F14+I14+L14</f>
        <v>255109.04846010101</v>
      </c>
      <c r="I36" s="42"/>
      <c r="J36" s="43"/>
      <c r="K36" s="44"/>
      <c r="L36" s="44"/>
      <c r="M36" s="45"/>
      <c r="N36" s="46"/>
      <c r="O36" s="46"/>
      <c r="P36" s="47"/>
      <c r="Q36" s="47"/>
      <c r="R36" s="48"/>
    </row>
    <row r="37" spans="1:18" ht="15.75" x14ac:dyDescent="0.25">
      <c r="A37" s="25"/>
      <c r="B37" s="25"/>
      <c r="C37" s="42"/>
      <c r="D37" s="42"/>
      <c r="F37" s="53">
        <f>SUM(F33:F36)</f>
        <v>903365.60310871387</v>
      </c>
      <c r="G37" s="53">
        <f>SUM(G33:G36)</f>
        <v>13380.82801875</v>
      </c>
      <c r="H37" s="54">
        <f>F37+G37</f>
        <v>916746.43112746382</v>
      </c>
      <c r="I37" s="42"/>
      <c r="J37" s="43"/>
      <c r="K37" s="44"/>
      <c r="L37" s="44"/>
      <c r="M37" s="45"/>
      <c r="N37" s="46"/>
      <c r="O37" s="46"/>
      <c r="P37" s="47"/>
      <c r="Q37" s="47"/>
      <c r="R37" s="48"/>
    </row>
    <row r="38" spans="1:18" ht="15.75" x14ac:dyDescent="0.25">
      <c r="A38" s="25"/>
      <c r="B38" s="25"/>
      <c r="C38" s="42"/>
      <c r="D38" s="42"/>
      <c r="E38" s="42"/>
      <c r="F38" s="42"/>
      <c r="G38" s="42"/>
      <c r="H38" s="42"/>
      <c r="I38" s="42"/>
      <c r="J38" s="43"/>
      <c r="K38" s="44"/>
      <c r="L38" s="44"/>
      <c r="M38" s="45"/>
      <c r="N38" s="46"/>
      <c r="O38" s="46"/>
      <c r="P38" s="47"/>
      <c r="Q38" s="47"/>
      <c r="R38" s="48"/>
    </row>
    <row r="39" spans="1:18" ht="15.75" x14ac:dyDescent="0.25">
      <c r="A39" s="15" t="s">
        <v>109</v>
      </c>
      <c r="B39" s="25"/>
      <c r="C39" s="42"/>
      <c r="D39" s="42"/>
      <c r="E39" s="42"/>
      <c r="F39" s="42"/>
      <c r="G39" s="42"/>
      <c r="H39" s="42"/>
      <c r="I39" s="42"/>
      <c r="J39" s="43"/>
      <c r="K39" s="44"/>
      <c r="L39" s="44"/>
      <c r="M39" s="45"/>
      <c r="N39" s="46"/>
      <c r="O39" s="46"/>
      <c r="P39" s="47"/>
      <c r="Q39" s="47"/>
      <c r="R39" s="48"/>
    </row>
    <row r="40" spans="1:18" ht="30" customHeight="1" x14ac:dyDescent="0.35">
      <c r="A40" s="5" t="s">
        <v>10</v>
      </c>
      <c r="B40" s="5" t="s">
        <v>0</v>
      </c>
      <c r="C40" s="5" t="s">
        <v>1</v>
      </c>
      <c r="D40" s="4" t="s">
        <v>3</v>
      </c>
      <c r="E40" s="4" t="s">
        <v>106</v>
      </c>
      <c r="F40" s="4" t="s">
        <v>2</v>
      </c>
      <c r="G40" s="4" t="s">
        <v>12</v>
      </c>
      <c r="H40" s="4" t="s">
        <v>106</v>
      </c>
      <c r="I40" s="4" t="s">
        <v>13</v>
      </c>
      <c r="J40" s="4" t="s">
        <v>7</v>
      </c>
      <c r="K40" s="4" t="s">
        <v>106</v>
      </c>
      <c r="L40" s="4" t="s">
        <v>8</v>
      </c>
      <c r="M40" s="4" t="s">
        <v>9</v>
      </c>
    </row>
    <row r="41" spans="1:18" ht="15" x14ac:dyDescent="0.25">
      <c r="A41" s="14" t="s">
        <v>82</v>
      </c>
      <c r="B41" s="24" t="s">
        <v>27</v>
      </c>
      <c r="C41" s="14" t="s">
        <v>60</v>
      </c>
      <c r="D41" s="26">
        <v>209.254921505108</v>
      </c>
      <c r="E41" s="26">
        <v>46.59</v>
      </c>
      <c r="F41" s="7">
        <f>D41*E41</f>
        <v>9749.1867929229829</v>
      </c>
      <c r="G41" s="26">
        <v>982.79691004236224</v>
      </c>
      <c r="H41" s="26">
        <v>49.95</v>
      </c>
      <c r="I41" s="7">
        <f>G41*H41</f>
        <v>49090.705656615995</v>
      </c>
      <c r="J41" s="26">
        <v>178.80777473212058</v>
      </c>
      <c r="K41" s="26">
        <v>57.5</v>
      </c>
      <c r="L41" s="7">
        <f>J41*K41</f>
        <v>10281.447047096934</v>
      </c>
      <c r="M41" s="2"/>
    </row>
    <row r="42" spans="1:18" x14ac:dyDescent="0.35">
      <c r="A42" s="14" t="s">
        <v>82</v>
      </c>
      <c r="B42" s="24" t="s">
        <v>27</v>
      </c>
      <c r="C42" s="14" t="s">
        <v>61</v>
      </c>
      <c r="D42" s="26">
        <v>72.916666666666657</v>
      </c>
      <c r="E42" s="26">
        <v>46.59</v>
      </c>
      <c r="F42" s="7">
        <f t="shared" ref="F42:F63" si="14">D42*E42</f>
        <v>3397.1875</v>
      </c>
      <c r="G42" s="26">
        <v>853.57416666666654</v>
      </c>
      <c r="H42" s="26">
        <v>49.95</v>
      </c>
      <c r="I42" s="7">
        <f t="shared" ref="I42:I63" si="15">G42*H42</f>
        <v>42636.029624999996</v>
      </c>
      <c r="J42" s="26">
        <v>138.973625</v>
      </c>
      <c r="K42" s="26">
        <v>57.5</v>
      </c>
      <c r="L42" s="7">
        <f t="shared" ref="L42:L63" si="16">J42*K42</f>
        <v>7990.9834375</v>
      </c>
      <c r="M42" s="2"/>
    </row>
    <row r="43" spans="1:18" ht="15" x14ac:dyDescent="0.25">
      <c r="A43" s="14" t="s">
        <v>82</v>
      </c>
      <c r="B43" s="24" t="s">
        <v>27</v>
      </c>
      <c r="C43" s="14" t="s">
        <v>62</v>
      </c>
      <c r="D43" s="26">
        <v>161.31323199601295</v>
      </c>
      <c r="E43" s="26">
        <v>46.59</v>
      </c>
      <c r="F43" s="7">
        <f t="shared" si="14"/>
        <v>7515.5834786942432</v>
      </c>
      <c r="G43" s="26">
        <v>739.83204585098429</v>
      </c>
      <c r="H43" s="26">
        <v>49.95</v>
      </c>
      <c r="I43" s="7">
        <f t="shared" si="15"/>
        <v>36954.610690256668</v>
      </c>
      <c r="J43" s="26">
        <v>135.17179167704955</v>
      </c>
      <c r="K43" s="26">
        <v>57.5</v>
      </c>
      <c r="L43" s="7">
        <f t="shared" si="16"/>
        <v>7772.3780214303497</v>
      </c>
      <c r="M43" s="2"/>
    </row>
    <row r="44" spans="1:18" ht="15" x14ac:dyDescent="0.25">
      <c r="A44" s="14" t="s">
        <v>82</v>
      </c>
      <c r="B44" s="24" t="s">
        <v>33</v>
      </c>
      <c r="C44" s="24" t="s">
        <v>63</v>
      </c>
      <c r="D44" s="26">
        <v>43.75</v>
      </c>
      <c r="E44" s="26">
        <v>46.59</v>
      </c>
      <c r="F44" s="7">
        <f t="shared" si="14"/>
        <v>2038.3125000000002</v>
      </c>
      <c r="G44" s="26">
        <v>688.42666666666662</v>
      </c>
      <c r="H44" s="26">
        <v>49.95</v>
      </c>
      <c r="I44" s="7">
        <f t="shared" si="15"/>
        <v>34386.911999999997</v>
      </c>
      <c r="J44" s="26">
        <v>109.8265</v>
      </c>
      <c r="K44" s="26">
        <v>57.5</v>
      </c>
      <c r="L44" s="7">
        <f t="shared" si="16"/>
        <v>6315.0237499999994</v>
      </c>
      <c r="M44" s="2"/>
    </row>
    <row r="45" spans="1:18" ht="15" x14ac:dyDescent="0.25">
      <c r="A45" s="14" t="s">
        <v>83</v>
      </c>
      <c r="B45" s="24" t="s">
        <v>27</v>
      </c>
      <c r="C45" s="14" t="s">
        <v>65</v>
      </c>
      <c r="D45" s="26">
        <v>63.135559431846495</v>
      </c>
      <c r="E45" s="26">
        <v>46.59</v>
      </c>
      <c r="F45" s="7">
        <f t="shared" si="14"/>
        <v>2941.4857139297283</v>
      </c>
      <c r="G45" s="26">
        <v>174.43309244953898</v>
      </c>
      <c r="H45" s="26">
        <v>49.95</v>
      </c>
      <c r="I45" s="7">
        <f t="shared" si="15"/>
        <v>8712.9329678544727</v>
      </c>
      <c r="J45" s="26">
        <v>35.635297782207829</v>
      </c>
      <c r="K45" s="26">
        <v>57.5</v>
      </c>
      <c r="L45" s="7">
        <f t="shared" si="16"/>
        <v>2049.02962247695</v>
      </c>
      <c r="M45" s="2"/>
    </row>
    <row r="46" spans="1:18" ht="15" x14ac:dyDescent="0.25">
      <c r="A46" s="14" t="s">
        <v>83</v>
      </c>
      <c r="B46" s="24" t="s">
        <v>27</v>
      </c>
      <c r="C46" s="14" t="s">
        <v>66</v>
      </c>
      <c r="D46" s="26">
        <v>63.135559431846495</v>
      </c>
      <c r="E46" s="26">
        <v>46.59</v>
      </c>
      <c r="F46" s="7">
        <f t="shared" si="14"/>
        <v>2941.4857139297283</v>
      </c>
      <c r="G46" s="26">
        <v>174.43309244953898</v>
      </c>
      <c r="H46" s="26">
        <v>49.95</v>
      </c>
      <c r="I46" s="7">
        <f t="shared" si="15"/>
        <v>8712.9329678544727</v>
      </c>
      <c r="J46" s="26">
        <v>35.635297782207829</v>
      </c>
      <c r="K46" s="26">
        <v>57.5</v>
      </c>
      <c r="L46" s="7">
        <f t="shared" si="16"/>
        <v>2049.02962247695</v>
      </c>
      <c r="M46" s="2"/>
    </row>
    <row r="47" spans="1:18" ht="15" x14ac:dyDescent="0.25">
      <c r="A47" s="14" t="s">
        <v>84</v>
      </c>
      <c r="B47" s="24" t="s">
        <v>27</v>
      </c>
      <c r="C47" s="14" t="s">
        <v>67</v>
      </c>
      <c r="D47" s="26">
        <v>201.75654124096684</v>
      </c>
      <c r="E47" s="26">
        <v>46.59</v>
      </c>
      <c r="F47" s="7">
        <f t="shared" si="14"/>
        <v>9399.8372564166457</v>
      </c>
      <c r="G47" s="26">
        <v>498.38026414153995</v>
      </c>
      <c r="H47" s="26">
        <v>49.95</v>
      </c>
      <c r="I47" s="7">
        <f t="shared" si="15"/>
        <v>24894.094193869922</v>
      </c>
      <c r="J47" s="26">
        <v>105.020520807376</v>
      </c>
      <c r="K47" s="26">
        <v>57.5</v>
      </c>
      <c r="L47" s="7">
        <f t="shared" si="16"/>
        <v>6038.6799464241203</v>
      </c>
      <c r="M47" s="2"/>
    </row>
    <row r="48" spans="1:18" ht="15" x14ac:dyDescent="0.25">
      <c r="A48" s="14" t="s">
        <v>94</v>
      </c>
      <c r="B48" s="24" t="s">
        <v>27</v>
      </c>
      <c r="C48" s="14" t="s">
        <v>93</v>
      </c>
      <c r="D48" s="26">
        <v>199.35210565661598</v>
      </c>
      <c r="E48" s="26">
        <v>46.59</v>
      </c>
      <c r="F48" s="7">
        <f t="shared" si="14"/>
        <v>9287.8146025417391</v>
      </c>
      <c r="G48" s="26">
        <v>375.47096934961371</v>
      </c>
      <c r="H48" s="26">
        <v>49.95</v>
      </c>
      <c r="I48" s="7">
        <f t="shared" si="15"/>
        <v>18754.774919013205</v>
      </c>
      <c r="J48" s="26">
        <v>86.223461250934463</v>
      </c>
      <c r="K48" s="26">
        <v>57.5</v>
      </c>
      <c r="L48" s="7">
        <f t="shared" si="16"/>
        <v>4957.8490219287314</v>
      </c>
      <c r="M48" s="27"/>
    </row>
    <row r="49" spans="1:13" ht="15" x14ac:dyDescent="0.25">
      <c r="A49" s="14" t="s">
        <v>95</v>
      </c>
      <c r="B49" s="24" t="s">
        <v>36</v>
      </c>
      <c r="C49" s="14" t="s">
        <v>92</v>
      </c>
      <c r="D49" s="26">
        <v>996.76052828307991</v>
      </c>
      <c r="E49" s="26">
        <v>46.59</v>
      </c>
      <c r="F49" s="7">
        <f t="shared" si="14"/>
        <v>46439.073012708694</v>
      </c>
      <c r="G49" s="26">
        <v>1993.5210565661598</v>
      </c>
      <c r="H49" s="26">
        <v>49.95</v>
      </c>
      <c r="I49" s="7">
        <f t="shared" si="15"/>
        <v>99576.376775479686</v>
      </c>
      <c r="J49" s="26">
        <v>448.54223772738595</v>
      </c>
      <c r="K49" s="26">
        <v>57.5</v>
      </c>
      <c r="L49" s="7">
        <f t="shared" si="16"/>
        <v>25791.178669324694</v>
      </c>
      <c r="M49" s="27">
        <v>43405</v>
      </c>
    </row>
    <row r="50" spans="1:13" ht="15" x14ac:dyDescent="0.25">
      <c r="A50" s="14" t="s">
        <v>96</v>
      </c>
      <c r="B50" s="24"/>
      <c r="C50" s="14" t="s">
        <v>97</v>
      </c>
      <c r="D50" s="26">
        <v>249.19013207076998</v>
      </c>
      <c r="E50" s="26">
        <v>46.59</v>
      </c>
      <c r="F50" s="7">
        <f t="shared" si="14"/>
        <v>11609.768253177173</v>
      </c>
      <c r="G50" s="26">
        <v>747.5703962123099</v>
      </c>
      <c r="H50" s="26">
        <v>49.95</v>
      </c>
      <c r="I50" s="7">
        <f t="shared" si="15"/>
        <v>37341.141290804881</v>
      </c>
      <c r="J50" s="26">
        <v>149.514079242462</v>
      </c>
      <c r="K50" s="26">
        <v>57.5</v>
      </c>
      <c r="L50" s="7">
        <f t="shared" si="16"/>
        <v>8597.0595564415653</v>
      </c>
      <c r="M50" s="27">
        <v>43252</v>
      </c>
    </row>
    <row r="51" spans="1:13" ht="15" x14ac:dyDescent="0.25">
      <c r="A51" s="14" t="s">
        <v>96</v>
      </c>
      <c r="B51" s="24"/>
      <c r="C51" s="14" t="s">
        <v>98</v>
      </c>
      <c r="D51" s="26">
        <v>124.59506603538499</v>
      </c>
      <c r="E51" s="26">
        <v>46.59</v>
      </c>
      <c r="F51" s="7">
        <f t="shared" si="14"/>
        <v>5804.8841265885867</v>
      </c>
      <c r="G51" s="26">
        <v>498.38026414153995</v>
      </c>
      <c r="H51" s="26">
        <v>49.95</v>
      </c>
      <c r="I51" s="7">
        <f t="shared" si="15"/>
        <v>24894.094193869922</v>
      </c>
      <c r="J51" s="26">
        <v>93.446299526538738</v>
      </c>
      <c r="K51" s="26">
        <v>57.5</v>
      </c>
      <c r="L51" s="7">
        <f t="shared" si="16"/>
        <v>5373.1622227759772</v>
      </c>
      <c r="M51" s="27">
        <v>43252</v>
      </c>
    </row>
    <row r="52" spans="1:13" ht="15" x14ac:dyDescent="0.25">
      <c r="A52" s="14" t="s">
        <v>96</v>
      </c>
      <c r="B52" s="24"/>
      <c r="C52" s="14" t="s">
        <v>99</v>
      </c>
      <c r="D52" s="26">
        <v>124.59506603538499</v>
      </c>
      <c r="E52" s="26">
        <v>46.59</v>
      </c>
      <c r="F52" s="7">
        <f t="shared" si="14"/>
        <v>5804.8841265885867</v>
      </c>
      <c r="G52" s="26">
        <v>498.38026414153995</v>
      </c>
      <c r="H52" s="26">
        <v>49.95</v>
      </c>
      <c r="I52" s="7">
        <f t="shared" si="15"/>
        <v>24894.094193869922</v>
      </c>
      <c r="J52" s="26">
        <v>93.446299526538738</v>
      </c>
      <c r="K52" s="26">
        <v>57.5</v>
      </c>
      <c r="L52" s="7">
        <f t="shared" si="16"/>
        <v>5373.1622227759772</v>
      </c>
      <c r="M52" s="27">
        <v>43252</v>
      </c>
    </row>
    <row r="53" spans="1:13" ht="15" x14ac:dyDescent="0.25">
      <c r="B53" s="25"/>
      <c r="C53" s="9"/>
      <c r="D53" s="26"/>
      <c r="E53" s="26"/>
      <c r="F53" s="7"/>
      <c r="G53" s="26"/>
      <c r="H53" s="26"/>
      <c r="I53" s="7"/>
      <c r="J53" s="26"/>
      <c r="K53" s="26"/>
      <c r="L53" s="7"/>
      <c r="M53" s="2"/>
    </row>
    <row r="54" spans="1:13" ht="15" x14ac:dyDescent="0.25">
      <c r="A54" s="15" t="s">
        <v>83</v>
      </c>
      <c r="B54" s="18" t="s">
        <v>27</v>
      </c>
      <c r="C54" s="15" t="s">
        <v>64</v>
      </c>
      <c r="D54" s="26">
        <v>10.601544978818838</v>
      </c>
      <c r="E54" s="26">
        <v>46.59</v>
      </c>
      <c r="F54" s="7">
        <f t="shared" si="14"/>
        <v>493.92598056316967</v>
      </c>
      <c r="G54" s="26">
        <v>0</v>
      </c>
      <c r="H54" s="26">
        <v>49.95</v>
      </c>
      <c r="I54" s="7">
        <f t="shared" si="15"/>
        <v>0</v>
      </c>
      <c r="J54" s="26">
        <v>1.5902317468228255</v>
      </c>
      <c r="K54" s="26">
        <v>57.5</v>
      </c>
      <c r="L54" s="7">
        <f t="shared" si="16"/>
        <v>91.438325442312461</v>
      </c>
      <c r="M54" s="2"/>
    </row>
    <row r="55" spans="1:13" ht="15" x14ac:dyDescent="0.25">
      <c r="A55" s="15" t="s">
        <v>83</v>
      </c>
      <c r="B55" s="18" t="s">
        <v>34</v>
      </c>
      <c r="C55" s="16" t="s">
        <v>68</v>
      </c>
      <c r="D55" s="26">
        <v>85.016197358584591</v>
      </c>
      <c r="E55" s="26">
        <v>46.59</v>
      </c>
      <c r="F55" s="7">
        <f t="shared" si="14"/>
        <v>3960.9046349364562</v>
      </c>
      <c r="G55" s="26">
        <v>0</v>
      </c>
      <c r="H55" s="26">
        <v>49.95</v>
      </c>
      <c r="I55" s="7">
        <f t="shared" si="15"/>
        <v>0</v>
      </c>
      <c r="J55" s="26">
        <v>12.752429603787688</v>
      </c>
      <c r="K55" s="26">
        <v>57.5</v>
      </c>
      <c r="L55" s="7">
        <f t="shared" si="16"/>
        <v>733.26470221779209</v>
      </c>
      <c r="M55" s="2"/>
    </row>
    <row r="56" spans="1:13" ht="15" x14ac:dyDescent="0.25">
      <c r="A56" s="16" t="s">
        <v>19</v>
      </c>
      <c r="B56" s="18" t="s">
        <v>34</v>
      </c>
      <c r="C56" s="16" t="s">
        <v>69</v>
      </c>
      <c r="D56" s="26">
        <v>28.842262646399202</v>
      </c>
      <c r="E56" s="26">
        <v>46.59</v>
      </c>
      <c r="F56" s="7">
        <f t="shared" si="14"/>
        <v>1343.761016695739</v>
      </c>
      <c r="G56" s="26">
        <v>0</v>
      </c>
      <c r="H56" s="26">
        <v>49.95</v>
      </c>
      <c r="I56" s="7">
        <f t="shared" si="15"/>
        <v>0</v>
      </c>
      <c r="J56" s="26">
        <v>4.3263393969598809</v>
      </c>
      <c r="K56" s="26">
        <v>57.5</v>
      </c>
      <c r="L56" s="7">
        <f t="shared" si="16"/>
        <v>248.76451532519314</v>
      </c>
      <c r="M56" s="2"/>
    </row>
    <row r="57" spans="1:13" ht="15" x14ac:dyDescent="0.25">
      <c r="A57" s="15" t="s">
        <v>83</v>
      </c>
      <c r="B57" s="17" t="s">
        <v>24</v>
      </c>
      <c r="C57" s="17" t="s">
        <v>70</v>
      </c>
      <c r="D57" s="26">
        <v>0</v>
      </c>
      <c r="E57" s="26">
        <v>46.59</v>
      </c>
      <c r="F57" s="7">
        <f t="shared" si="14"/>
        <v>0</v>
      </c>
      <c r="G57" s="26">
        <v>0</v>
      </c>
      <c r="H57" s="26">
        <v>49.95</v>
      </c>
      <c r="I57" s="7">
        <f t="shared" si="15"/>
        <v>0</v>
      </c>
      <c r="J57" s="26">
        <v>0</v>
      </c>
      <c r="K57" s="26">
        <v>57.5</v>
      </c>
      <c r="L57" s="7">
        <f t="shared" si="16"/>
        <v>0</v>
      </c>
      <c r="M57" s="2"/>
    </row>
    <row r="58" spans="1:13" ht="15" x14ac:dyDescent="0.25">
      <c r="A58" s="15" t="s">
        <v>83</v>
      </c>
      <c r="B58" s="18" t="s">
        <v>35</v>
      </c>
      <c r="C58" s="18" t="s">
        <v>71</v>
      </c>
      <c r="D58" s="26">
        <v>0</v>
      </c>
      <c r="E58" s="26">
        <v>46.59</v>
      </c>
      <c r="F58" s="7">
        <f t="shared" si="14"/>
        <v>0</v>
      </c>
      <c r="G58" s="26">
        <v>121.44256167455768</v>
      </c>
      <c r="H58" s="26">
        <v>49.95</v>
      </c>
      <c r="I58" s="7">
        <f t="shared" si="15"/>
        <v>6066.0559556441567</v>
      </c>
      <c r="J58" s="26">
        <v>18.216384251183648</v>
      </c>
      <c r="K58" s="26">
        <v>57.5</v>
      </c>
      <c r="L58" s="7">
        <f t="shared" si="16"/>
        <v>1047.4420944430597</v>
      </c>
      <c r="M58" s="2"/>
    </row>
    <row r="59" spans="1:13" ht="15" x14ac:dyDescent="0.25">
      <c r="A59" s="15" t="s">
        <v>83</v>
      </c>
      <c r="B59" s="18" t="s">
        <v>35</v>
      </c>
      <c r="C59" s="18" t="s">
        <v>72</v>
      </c>
      <c r="D59" s="26">
        <v>0</v>
      </c>
      <c r="E59" s="26">
        <v>46.59</v>
      </c>
      <c r="F59" s="7">
        <f t="shared" si="14"/>
        <v>0</v>
      </c>
      <c r="G59" s="26">
        <v>0</v>
      </c>
      <c r="H59" s="26">
        <v>49.95</v>
      </c>
      <c r="I59" s="7">
        <f t="shared" si="15"/>
        <v>0</v>
      </c>
      <c r="J59" s="26">
        <v>0</v>
      </c>
      <c r="K59" s="26">
        <v>57.5</v>
      </c>
      <c r="L59" s="7">
        <f t="shared" si="16"/>
        <v>0</v>
      </c>
      <c r="M59" s="2"/>
    </row>
    <row r="60" spans="1:13" ht="15" x14ac:dyDescent="0.25">
      <c r="A60" s="15" t="s">
        <v>83</v>
      </c>
      <c r="B60" s="18" t="s">
        <v>35</v>
      </c>
      <c r="C60" s="18" t="s">
        <v>73</v>
      </c>
      <c r="D60" s="26">
        <v>0</v>
      </c>
      <c r="E60" s="26">
        <v>46.59</v>
      </c>
      <c r="F60" s="7">
        <f t="shared" si="14"/>
        <v>0</v>
      </c>
      <c r="G60" s="26">
        <v>0</v>
      </c>
      <c r="H60" s="26">
        <v>49.95</v>
      </c>
      <c r="I60" s="7">
        <f t="shared" si="15"/>
        <v>0</v>
      </c>
      <c r="J60" s="26">
        <v>0</v>
      </c>
      <c r="K60" s="26">
        <v>57.5</v>
      </c>
      <c r="L60" s="7">
        <f t="shared" si="16"/>
        <v>0</v>
      </c>
      <c r="M60" s="2"/>
    </row>
    <row r="61" spans="1:13" ht="15" x14ac:dyDescent="0.25">
      <c r="A61" s="15" t="s">
        <v>83</v>
      </c>
      <c r="B61" s="18" t="s">
        <v>35</v>
      </c>
      <c r="C61" s="18" t="s">
        <v>74</v>
      </c>
      <c r="D61" s="26">
        <v>0</v>
      </c>
      <c r="E61" s="26">
        <v>46.59</v>
      </c>
      <c r="F61" s="7">
        <f t="shared" si="14"/>
        <v>0</v>
      </c>
      <c r="G61" s="26">
        <v>0</v>
      </c>
      <c r="H61" s="26">
        <v>49.95</v>
      </c>
      <c r="I61" s="7">
        <f t="shared" si="15"/>
        <v>0</v>
      </c>
      <c r="J61" s="26">
        <v>0</v>
      </c>
      <c r="K61" s="26">
        <v>57.5</v>
      </c>
      <c r="L61" s="7">
        <f t="shared" si="16"/>
        <v>0</v>
      </c>
      <c r="M61" s="2"/>
    </row>
    <row r="62" spans="1:13" ht="15" x14ac:dyDescent="0.25">
      <c r="A62" s="15" t="s">
        <v>83</v>
      </c>
      <c r="B62" s="18" t="s">
        <v>36</v>
      </c>
      <c r="C62" s="18" t="s">
        <v>76</v>
      </c>
      <c r="D62" s="26">
        <v>654.49264889110384</v>
      </c>
      <c r="E62" s="26">
        <v>46.59</v>
      </c>
      <c r="F62" s="7">
        <f t="shared" si="14"/>
        <v>30492.812511836531</v>
      </c>
      <c r="G62" s="26">
        <v>747.5703962123099</v>
      </c>
      <c r="H62" s="26">
        <v>49.95</v>
      </c>
      <c r="I62" s="7">
        <f t="shared" si="15"/>
        <v>37341.141290804881</v>
      </c>
      <c r="J62" s="26">
        <v>210.30945676551204</v>
      </c>
      <c r="K62" s="26">
        <v>57.5</v>
      </c>
      <c r="L62" s="7">
        <f t="shared" si="16"/>
        <v>12092.793764016942</v>
      </c>
      <c r="M62" s="2"/>
    </row>
    <row r="63" spans="1:13" x14ac:dyDescent="0.35">
      <c r="A63" s="18" t="s">
        <v>19</v>
      </c>
      <c r="B63" s="18" t="s">
        <v>36</v>
      </c>
      <c r="C63" s="18" t="s">
        <v>75</v>
      </c>
      <c r="D63" s="26">
        <v>25.732369798155993</v>
      </c>
      <c r="E63" s="26">
        <v>46.59</v>
      </c>
      <c r="F63" s="7">
        <f t="shared" si="14"/>
        <v>1198.8711088960879</v>
      </c>
      <c r="G63" s="26">
        <v>0</v>
      </c>
      <c r="H63" s="26">
        <v>49.95</v>
      </c>
      <c r="I63" s="7">
        <f t="shared" si="15"/>
        <v>0</v>
      </c>
      <c r="J63" s="26">
        <v>3.8598554697233989</v>
      </c>
      <c r="K63" s="26">
        <v>57.5</v>
      </c>
      <c r="L63" s="7">
        <f t="shared" si="16"/>
        <v>221.94168950909543</v>
      </c>
      <c r="M63" s="2"/>
    </row>
    <row r="64" spans="1:13" ht="15" x14ac:dyDescent="0.25">
      <c r="D64" s="38">
        <f>SUM(D41:D63)</f>
        <v>3314.4404020267457</v>
      </c>
      <c r="E64" s="38"/>
      <c r="F64" s="49">
        <f t="shared" ref="F64:L64" si="17">SUM(F41:F63)</f>
        <v>154419.77833042611</v>
      </c>
      <c r="G64" s="38">
        <f t="shared" si="17"/>
        <v>9094.2121465653272</v>
      </c>
      <c r="H64" s="38"/>
      <c r="I64" s="49">
        <f t="shared" si="17"/>
        <v>454255.89672093815</v>
      </c>
      <c r="J64" s="38">
        <f t="shared" si="17"/>
        <v>1861.2978822888113</v>
      </c>
      <c r="K64" s="38"/>
      <c r="L64" s="49">
        <f t="shared" si="17"/>
        <v>107024.62823160666</v>
      </c>
      <c r="M64" s="28"/>
    </row>
    <row r="66" spans="1:16" ht="15" x14ac:dyDescent="0.25">
      <c r="A66" s="9" t="s">
        <v>107</v>
      </c>
      <c r="B66" s="23"/>
      <c r="C66" s="23"/>
    </row>
    <row r="67" spans="1:16" ht="30" customHeight="1" x14ac:dyDescent="0.35">
      <c r="A67" s="5" t="s">
        <v>10</v>
      </c>
      <c r="B67" s="5" t="s">
        <v>0</v>
      </c>
      <c r="C67" s="5" t="s">
        <v>1</v>
      </c>
      <c r="D67" s="4" t="s">
        <v>3</v>
      </c>
      <c r="E67" s="4" t="s">
        <v>108</v>
      </c>
      <c r="F67" s="4" t="s">
        <v>106</v>
      </c>
      <c r="G67" s="4" t="s">
        <v>2</v>
      </c>
      <c r="H67" s="4" t="s">
        <v>12</v>
      </c>
      <c r="I67" s="4" t="s">
        <v>108</v>
      </c>
      <c r="J67" s="4" t="s">
        <v>106</v>
      </c>
      <c r="K67" s="4" t="s">
        <v>13</v>
      </c>
      <c r="L67" s="4" t="s">
        <v>7</v>
      </c>
      <c r="M67" s="4" t="s">
        <v>108</v>
      </c>
      <c r="N67" s="4" t="s">
        <v>106</v>
      </c>
      <c r="O67" s="4" t="s">
        <v>8</v>
      </c>
      <c r="P67" s="4" t="s">
        <v>9</v>
      </c>
    </row>
    <row r="68" spans="1:16" ht="15" x14ac:dyDescent="0.25">
      <c r="A68" s="14" t="s">
        <v>82</v>
      </c>
      <c r="B68" s="24" t="s">
        <v>27</v>
      </c>
      <c r="C68" s="14" t="s">
        <v>60</v>
      </c>
      <c r="D68" s="26">
        <v>209.25492150510837</v>
      </c>
      <c r="E68" s="26">
        <f>D68/365*197.5</f>
        <v>113.22697807468192</v>
      </c>
      <c r="F68" s="26">
        <v>46.59</v>
      </c>
      <c r="G68" s="7">
        <f>E68*F68</f>
        <v>5275.2449084994314</v>
      </c>
      <c r="H68" s="26">
        <v>982.79691004236224</v>
      </c>
      <c r="I68" s="26">
        <f>H68/365*197.5</f>
        <v>531.787369132511</v>
      </c>
      <c r="J68" s="26">
        <v>49.95</v>
      </c>
      <c r="K68" s="7">
        <f>I68*J68</f>
        <v>26562.779088168925</v>
      </c>
      <c r="L68" s="26">
        <v>178.80777473212058</v>
      </c>
      <c r="M68" s="26">
        <f>L68/365*197.5</f>
        <v>96.752152081078933</v>
      </c>
      <c r="N68" s="26">
        <v>57.5</v>
      </c>
      <c r="O68" s="7">
        <f>M68*N68</f>
        <v>5563.2487446620389</v>
      </c>
      <c r="P68" s="2"/>
    </row>
    <row r="69" spans="1:16" x14ac:dyDescent="0.35">
      <c r="A69" s="14" t="s">
        <v>82</v>
      </c>
      <c r="B69" s="24" t="s">
        <v>27</v>
      </c>
      <c r="C69" s="14" t="s">
        <v>61</v>
      </c>
      <c r="D69" s="26">
        <v>72.916666666666657</v>
      </c>
      <c r="E69" s="26">
        <f t="shared" ref="E69:E90" si="18">D69/365*197.5</f>
        <v>39.454908675799082</v>
      </c>
      <c r="F69" s="26">
        <v>46.59</v>
      </c>
      <c r="G69" s="7">
        <f t="shared" ref="G69:G90" si="19">E69*F69</f>
        <v>1838.2041952054794</v>
      </c>
      <c r="H69" s="26">
        <v>853.57416666666654</v>
      </c>
      <c r="I69" s="26">
        <f t="shared" ref="I69:I90" si="20">H69/365*197.5</f>
        <v>461.86547374429222</v>
      </c>
      <c r="J69" s="26">
        <v>49.95</v>
      </c>
      <c r="K69" s="7">
        <f>I69*J69</f>
        <v>23070.180413527396</v>
      </c>
      <c r="L69" s="26">
        <v>138.973625</v>
      </c>
      <c r="M69" s="26">
        <f t="shared" ref="M69:M90" si="21">L69/365*197.5</f>
        <v>75.198057363013689</v>
      </c>
      <c r="N69" s="26">
        <v>57.5</v>
      </c>
      <c r="O69" s="7">
        <f t="shared" ref="O69:O90" si="22">M69*N69</f>
        <v>4323.8882983732874</v>
      </c>
      <c r="P69" s="2"/>
    </row>
    <row r="70" spans="1:16" ht="15" x14ac:dyDescent="0.25">
      <c r="A70" s="14" t="s">
        <v>82</v>
      </c>
      <c r="B70" s="24" t="s">
        <v>27</v>
      </c>
      <c r="C70" s="14" t="s">
        <v>62</v>
      </c>
      <c r="D70" s="26">
        <v>161.31323199601295</v>
      </c>
      <c r="E70" s="26">
        <f t="shared" si="18"/>
        <v>87.285926901952209</v>
      </c>
      <c r="F70" s="26">
        <v>46.59</v>
      </c>
      <c r="G70" s="7">
        <f t="shared" si="19"/>
        <v>4066.6513343619536</v>
      </c>
      <c r="H70" s="26">
        <v>739.83204585098429</v>
      </c>
      <c r="I70" s="26">
        <f t="shared" si="20"/>
        <v>400.32007960429974</v>
      </c>
      <c r="J70" s="26">
        <v>49.95</v>
      </c>
      <c r="K70" s="7">
        <f>I70*J70</f>
        <v>19995.987976234774</v>
      </c>
      <c r="L70" s="26">
        <v>135.17179167704955</v>
      </c>
      <c r="M70" s="26">
        <f t="shared" si="21"/>
        <v>73.140900975937768</v>
      </c>
      <c r="N70" s="26">
        <v>57.5</v>
      </c>
      <c r="O70" s="7">
        <f t="shared" si="22"/>
        <v>4205.6018061164214</v>
      </c>
      <c r="P70" s="2"/>
    </row>
    <row r="71" spans="1:16" ht="15" x14ac:dyDescent="0.25">
      <c r="A71" s="14" t="s">
        <v>82</v>
      </c>
      <c r="B71" s="24" t="s">
        <v>33</v>
      </c>
      <c r="C71" s="24" t="s">
        <v>63</v>
      </c>
      <c r="D71" s="26">
        <v>43.75</v>
      </c>
      <c r="E71" s="26">
        <f t="shared" si="18"/>
        <v>23.672945205479451</v>
      </c>
      <c r="F71" s="26">
        <v>46.59</v>
      </c>
      <c r="G71" s="7">
        <f t="shared" si="19"/>
        <v>1102.9225171232877</v>
      </c>
      <c r="H71" s="26">
        <v>688.42666666666662</v>
      </c>
      <c r="I71" s="26">
        <f t="shared" si="20"/>
        <v>372.50484018264837</v>
      </c>
      <c r="J71" s="26">
        <v>49.95</v>
      </c>
      <c r="K71" s="7">
        <f t="shared" ref="K71:K90" si="23">I71*J71</f>
        <v>18606.616767123287</v>
      </c>
      <c r="L71" s="26">
        <v>109.8265</v>
      </c>
      <c r="M71" s="26">
        <f t="shared" si="21"/>
        <v>59.426667808219172</v>
      </c>
      <c r="N71" s="26">
        <v>57.5</v>
      </c>
      <c r="O71" s="7">
        <f t="shared" si="22"/>
        <v>3417.0333989726023</v>
      </c>
      <c r="P71" s="2"/>
    </row>
    <row r="72" spans="1:16" ht="15" x14ac:dyDescent="0.25">
      <c r="A72" s="14" t="s">
        <v>83</v>
      </c>
      <c r="B72" s="24" t="s">
        <v>27</v>
      </c>
      <c r="C72" s="14" t="s">
        <v>65</v>
      </c>
      <c r="D72" s="26">
        <v>63.135559431846495</v>
      </c>
      <c r="E72" s="26">
        <f t="shared" si="18"/>
        <v>34.162391747368993</v>
      </c>
      <c r="F72" s="26">
        <v>46.59</v>
      </c>
      <c r="G72" s="7">
        <f t="shared" si="19"/>
        <v>1591.6258315099215</v>
      </c>
      <c r="H72" s="26">
        <v>174.43309244953898</v>
      </c>
      <c r="I72" s="26">
        <f t="shared" si="20"/>
        <v>94.385029476120394</v>
      </c>
      <c r="J72" s="26">
        <v>49.95</v>
      </c>
      <c r="K72" s="7">
        <f t="shared" si="23"/>
        <v>4714.5322223322137</v>
      </c>
      <c r="L72" s="26">
        <v>35.635297782207829</v>
      </c>
      <c r="M72" s="26">
        <f t="shared" si="21"/>
        <v>19.282113183523414</v>
      </c>
      <c r="N72" s="26">
        <v>57.5</v>
      </c>
      <c r="O72" s="7">
        <f t="shared" si="22"/>
        <v>1108.7215080525964</v>
      </c>
      <c r="P72" s="2"/>
    </row>
    <row r="73" spans="1:16" ht="15" x14ac:dyDescent="0.25">
      <c r="A73" s="14" t="s">
        <v>83</v>
      </c>
      <c r="B73" s="24" t="s">
        <v>27</v>
      </c>
      <c r="C73" s="14" t="s">
        <v>66</v>
      </c>
      <c r="D73" s="26">
        <v>63.135559431846495</v>
      </c>
      <c r="E73" s="26">
        <f t="shared" si="18"/>
        <v>34.162391747368993</v>
      </c>
      <c r="F73" s="26">
        <v>46.59</v>
      </c>
      <c r="G73" s="7">
        <f t="shared" si="19"/>
        <v>1591.6258315099215</v>
      </c>
      <c r="H73" s="26">
        <v>174.43309244953898</v>
      </c>
      <c r="I73" s="26">
        <f t="shared" si="20"/>
        <v>94.385029476120394</v>
      </c>
      <c r="J73" s="26">
        <v>49.95</v>
      </c>
      <c r="K73" s="7">
        <f t="shared" si="23"/>
        <v>4714.5322223322137</v>
      </c>
      <c r="L73" s="26">
        <v>35.635297782207829</v>
      </c>
      <c r="M73" s="26">
        <f t="shared" si="21"/>
        <v>19.282113183523414</v>
      </c>
      <c r="N73" s="26">
        <v>57.5</v>
      </c>
      <c r="O73" s="7">
        <f t="shared" si="22"/>
        <v>1108.7215080525964</v>
      </c>
      <c r="P73" s="2"/>
    </row>
    <row r="74" spans="1:16" ht="15" x14ac:dyDescent="0.25">
      <c r="A74" s="14" t="s">
        <v>84</v>
      </c>
      <c r="B74" s="24" t="s">
        <v>27</v>
      </c>
      <c r="C74" s="14" t="s">
        <v>67</v>
      </c>
      <c r="D74" s="26">
        <v>201.75654124096684</v>
      </c>
      <c r="E74" s="26">
        <f t="shared" si="18"/>
        <v>109.1696353290163</v>
      </c>
      <c r="F74" s="26">
        <v>46.59</v>
      </c>
      <c r="G74" s="7">
        <f t="shared" si="19"/>
        <v>5086.2133099788698</v>
      </c>
      <c r="H74" s="26">
        <v>498.38026414153995</v>
      </c>
      <c r="I74" s="26">
        <f t="shared" si="20"/>
        <v>269.67151278891549</v>
      </c>
      <c r="J74" s="26">
        <v>49.95</v>
      </c>
      <c r="K74" s="7">
        <f t="shared" si="23"/>
        <v>13470.092063806329</v>
      </c>
      <c r="L74" s="26">
        <v>105.020520807376</v>
      </c>
      <c r="M74" s="26">
        <f t="shared" si="21"/>
        <v>56.826172217689759</v>
      </c>
      <c r="N74" s="26">
        <v>57.5</v>
      </c>
      <c r="O74" s="7">
        <f t="shared" si="22"/>
        <v>3267.5049025171611</v>
      </c>
      <c r="P74" s="2"/>
    </row>
    <row r="75" spans="1:16" ht="15" x14ac:dyDescent="0.25">
      <c r="A75" s="14" t="s">
        <v>94</v>
      </c>
      <c r="B75" s="24" t="s">
        <v>27</v>
      </c>
      <c r="C75" s="14" t="s">
        <v>93</v>
      </c>
      <c r="D75" s="26">
        <v>199.35210565661598</v>
      </c>
      <c r="E75" s="26">
        <f t="shared" si="18"/>
        <v>107.86860511556617</v>
      </c>
      <c r="F75" s="26">
        <v>46.59</v>
      </c>
      <c r="G75" s="7">
        <f t="shared" si="19"/>
        <v>5025.5983123342285</v>
      </c>
      <c r="H75" s="26">
        <v>375.47096934961371</v>
      </c>
      <c r="I75" s="26">
        <f t="shared" si="20"/>
        <v>203.16579848369508</v>
      </c>
      <c r="J75" s="26">
        <v>49.95</v>
      </c>
      <c r="K75" s="7">
        <f t="shared" si="23"/>
        <v>10148.13163426057</v>
      </c>
      <c r="L75" s="26">
        <v>86.223461250934463</v>
      </c>
      <c r="M75" s="26">
        <f t="shared" si="21"/>
        <v>46.655160539889195</v>
      </c>
      <c r="N75" s="26">
        <v>57.5</v>
      </c>
      <c r="O75" s="7">
        <f t="shared" si="22"/>
        <v>2682.6717310436288</v>
      </c>
      <c r="P75" s="27"/>
    </row>
    <row r="76" spans="1:16" ht="15" x14ac:dyDescent="0.25">
      <c r="A76" s="14" t="s">
        <v>95</v>
      </c>
      <c r="B76" s="24" t="s">
        <v>36</v>
      </c>
      <c r="C76" s="14" t="s">
        <v>92</v>
      </c>
      <c r="D76" s="26">
        <v>996.76052828307991</v>
      </c>
      <c r="E76" s="26">
        <f t="shared" si="18"/>
        <v>539.34302557783099</v>
      </c>
      <c r="F76" s="26">
        <v>46.59</v>
      </c>
      <c r="G76" s="7">
        <f t="shared" si="19"/>
        <v>25127.991561671148</v>
      </c>
      <c r="H76" s="26">
        <v>1993.5210565661598</v>
      </c>
      <c r="I76" s="26">
        <f t="shared" si="20"/>
        <v>1078.686051155662</v>
      </c>
      <c r="J76" s="26">
        <v>49.95</v>
      </c>
      <c r="K76" s="7">
        <f t="shared" si="23"/>
        <v>53880.368255225316</v>
      </c>
      <c r="L76" s="26">
        <v>448.54223772738595</v>
      </c>
      <c r="M76" s="26">
        <f t="shared" si="21"/>
        <v>242.70436151002392</v>
      </c>
      <c r="N76" s="26">
        <v>57.5</v>
      </c>
      <c r="O76" s="7">
        <f t="shared" si="22"/>
        <v>13955.500786826375</v>
      </c>
      <c r="P76" s="27">
        <v>43405</v>
      </c>
    </row>
    <row r="77" spans="1:16" ht="15" x14ac:dyDescent="0.25">
      <c r="A77" s="14" t="s">
        <v>96</v>
      </c>
      <c r="B77" s="24"/>
      <c r="C77" s="14" t="s">
        <v>97</v>
      </c>
      <c r="D77" s="26">
        <v>249.19013207076998</v>
      </c>
      <c r="E77" s="26">
        <f t="shared" si="18"/>
        <v>134.83575639445775</v>
      </c>
      <c r="F77" s="26">
        <v>46.59</v>
      </c>
      <c r="G77" s="7">
        <f t="shared" si="19"/>
        <v>6281.9978904177869</v>
      </c>
      <c r="H77" s="26">
        <v>747.5703962123099</v>
      </c>
      <c r="I77" s="26">
        <f t="shared" si="20"/>
        <v>404.50726918337318</v>
      </c>
      <c r="J77" s="26">
        <v>49.95</v>
      </c>
      <c r="K77" s="7">
        <f t="shared" si="23"/>
        <v>20205.138095709492</v>
      </c>
      <c r="L77" s="26">
        <v>149.514079242462</v>
      </c>
      <c r="M77" s="26">
        <f t="shared" si="21"/>
        <v>80.901453836674648</v>
      </c>
      <c r="N77" s="26">
        <v>57.5</v>
      </c>
      <c r="O77" s="7">
        <f t="shared" si="22"/>
        <v>4651.8335956087922</v>
      </c>
      <c r="P77" s="27">
        <v>43252</v>
      </c>
    </row>
    <row r="78" spans="1:16" ht="15" x14ac:dyDescent="0.25">
      <c r="A78" s="14" t="s">
        <v>96</v>
      </c>
      <c r="B78" s="24"/>
      <c r="C78" s="14" t="s">
        <v>98</v>
      </c>
      <c r="D78" s="26">
        <v>124.59506603538499</v>
      </c>
      <c r="E78" s="26">
        <f t="shared" si="18"/>
        <v>67.417878197228873</v>
      </c>
      <c r="F78" s="26">
        <v>46.59</v>
      </c>
      <c r="G78" s="7">
        <f t="shared" si="19"/>
        <v>3140.9989452088935</v>
      </c>
      <c r="H78" s="26">
        <v>498.38026414153995</v>
      </c>
      <c r="I78" s="26">
        <f t="shared" si="20"/>
        <v>269.67151278891549</v>
      </c>
      <c r="J78" s="26">
        <v>49.95</v>
      </c>
      <c r="K78" s="7">
        <f t="shared" si="23"/>
        <v>13470.092063806329</v>
      </c>
      <c r="L78" s="26">
        <v>93.446299526538738</v>
      </c>
      <c r="M78" s="26">
        <f t="shared" si="21"/>
        <v>50.563408647921648</v>
      </c>
      <c r="N78" s="26">
        <v>57.5</v>
      </c>
      <c r="O78" s="7">
        <f t="shared" si="22"/>
        <v>2907.3959972554949</v>
      </c>
      <c r="P78" s="27">
        <v>43252</v>
      </c>
    </row>
    <row r="79" spans="1:16" ht="15" x14ac:dyDescent="0.25">
      <c r="A79" s="14" t="s">
        <v>96</v>
      </c>
      <c r="B79" s="24"/>
      <c r="C79" s="14" t="s">
        <v>99</v>
      </c>
      <c r="D79" s="26">
        <v>124.59506603538499</v>
      </c>
      <c r="E79" s="26">
        <f t="shared" si="18"/>
        <v>67.417878197228873</v>
      </c>
      <c r="F79" s="26">
        <v>46.59</v>
      </c>
      <c r="G79" s="7">
        <f t="shared" si="19"/>
        <v>3140.9989452088935</v>
      </c>
      <c r="H79" s="26">
        <v>498.38026414153995</v>
      </c>
      <c r="I79" s="26">
        <f t="shared" si="20"/>
        <v>269.67151278891549</v>
      </c>
      <c r="J79" s="26">
        <v>49.95</v>
      </c>
      <c r="K79" s="7">
        <f t="shared" si="23"/>
        <v>13470.092063806329</v>
      </c>
      <c r="L79" s="26">
        <v>93.446299526538738</v>
      </c>
      <c r="M79" s="26">
        <f t="shared" si="21"/>
        <v>50.563408647921648</v>
      </c>
      <c r="N79" s="26">
        <v>57.5</v>
      </c>
      <c r="O79" s="7">
        <f t="shared" si="22"/>
        <v>2907.3959972554949</v>
      </c>
      <c r="P79" s="27">
        <v>43252</v>
      </c>
    </row>
    <row r="80" spans="1:16" ht="15" x14ac:dyDescent="0.25">
      <c r="B80" s="25"/>
      <c r="C80" s="9"/>
      <c r="D80" s="26"/>
      <c r="E80" s="26"/>
      <c r="F80" s="26"/>
      <c r="G80" s="7"/>
      <c r="H80" s="26"/>
      <c r="I80" s="26"/>
      <c r="K80" s="7"/>
      <c r="L80" s="26"/>
      <c r="M80" s="26"/>
      <c r="N80" s="26"/>
      <c r="O80" s="7"/>
      <c r="P80" s="2"/>
    </row>
    <row r="81" spans="1:18" ht="15" x14ac:dyDescent="0.25">
      <c r="A81" s="15" t="s">
        <v>83</v>
      </c>
      <c r="B81" s="18" t="s">
        <v>27</v>
      </c>
      <c r="C81" s="15" t="s">
        <v>64</v>
      </c>
      <c r="D81" s="26">
        <v>10.601544978818838</v>
      </c>
      <c r="E81" s="26">
        <f t="shared" si="18"/>
        <v>5.7364524200458096</v>
      </c>
      <c r="F81" s="26">
        <v>46.59</v>
      </c>
      <c r="G81" s="7">
        <f t="shared" si="19"/>
        <v>267.26131824993428</v>
      </c>
      <c r="H81" s="26">
        <v>0</v>
      </c>
      <c r="I81" s="26">
        <f t="shared" si="20"/>
        <v>0</v>
      </c>
      <c r="J81" s="26">
        <v>49.95</v>
      </c>
      <c r="K81" s="7">
        <f t="shared" si="23"/>
        <v>0</v>
      </c>
      <c r="L81" s="26">
        <v>1.5902317468228255</v>
      </c>
      <c r="M81" s="26">
        <f t="shared" si="21"/>
        <v>0.86046786300687128</v>
      </c>
      <c r="N81" s="26">
        <v>57.5</v>
      </c>
      <c r="O81" s="7">
        <f t="shared" si="22"/>
        <v>49.476902122895098</v>
      </c>
      <c r="P81" s="2"/>
    </row>
    <row r="82" spans="1:18" ht="15" x14ac:dyDescent="0.25">
      <c r="A82" s="15" t="s">
        <v>83</v>
      </c>
      <c r="B82" s="18" t="s">
        <v>34</v>
      </c>
      <c r="C82" s="16" t="s">
        <v>68</v>
      </c>
      <c r="D82" s="26">
        <v>85.016197358584591</v>
      </c>
      <c r="E82" s="26">
        <f t="shared" si="18"/>
        <v>46.001915009097139</v>
      </c>
      <c r="F82" s="26">
        <v>46.59</v>
      </c>
      <c r="G82" s="7">
        <f t="shared" si="19"/>
        <v>2143.2292202738358</v>
      </c>
      <c r="H82" s="26">
        <v>0</v>
      </c>
      <c r="I82" s="26">
        <f t="shared" si="20"/>
        <v>0</v>
      </c>
      <c r="J82" s="26">
        <v>49.95</v>
      </c>
      <c r="K82" s="7">
        <f t="shared" si="23"/>
        <v>0</v>
      </c>
      <c r="L82" s="26">
        <v>12.752429603787688</v>
      </c>
      <c r="M82" s="26">
        <f t="shared" si="21"/>
        <v>6.9002872513645714</v>
      </c>
      <c r="N82" s="26">
        <v>57.5</v>
      </c>
      <c r="O82" s="7">
        <f t="shared" si="22"/>
        <v>396.76651695346288</v>
      </c>
      <c r="P82" s="2"/>
    </row>
    <row r="83" spans="1:18" ht="15" x14ac:dyDescent="0.25">
      <c r="A83" s="16" t="s">
        <v>19</v>
      </c>
      <c r="B83" s="18" t="s">
        <v>34</v>
      </c>
      <c r="C83" s="16" t="s">
        <v>69</v>
      </c>
      <c r="D83" s="26">
        <v>28.842262646399202</v>
      </c>
      <c r="E83" s="26">
        <f t="shared" si="18"/>
        <v>15.606429788120115</v>
      </c>
      <c r="F83" s="26">
        <v>46.59</v>
      </c>
      <c r="G83" s="7">
        <f t="shared" si="19"/>
        <v>727.10356382851626</v>
      </c>
      <c r="H83" s="26">
        <v>0</v>
      </c>
      <c r="I83" s="26">
        <f t="shared" si="20"/>
        <v>0</v>
      </c>
      <c r="J83" s="26">
        <v>49.95</v>
      </c>
      <c r="K83" s="7">
        <f t="shared" si="23"/>
        <v>0</v>
      </c>
      <c r="L83" s="26">
        <v>4.3263393969598809</v>
      </c>
      <c r="M83" s="26">
        <f t="shared" si="21"/>
        <v>2.3409644682180177</v>
      </c>
      <c r="N83" s="26">
        <v>57.5</v>
      </c>
      <c r="O83" s="7">
        <f t="shared" si="22"/>
        <v>134.60545692253601</v>
      </c>
      <c r="P83" s="2"/>
    </row>
    <row r="84" spans="1:18" ht="15" x14ac:dyDescent="0.25">
      <c r="A84" s="15" t="s">
        <v>83</v>
      </c>
      <c r="B84" s="17" t="s">
        <v>24</v>
      </c>
      <c r="C84" s="17" t="s">
        <v>70</v>
      </c>
      <c r="D84" s="26">
        <v>0</v>
      </c>
      <c r="E84" s="26">
        <f t="shared" si="18"/>
        <v>0</v>
      </c>
      <c r="F84" s="26">
        <v>46.59</v>
      </c>
      <c r="G84" s="7">
        <f t="shared" si="19"/>
        <v>0</v>
      </c>
      <c r="H84" s="26">
        <v>0</v>
      </c>
      <c r="I84" s="26">
        <f t="shared" si="20"/>
        <v>0</v>
      </c>
      <c r="J84" s="26">
        <v>49.95</v>
      </c>
      <c r="K84" s="7">
        <f t="shared" si="23"/>
        <v>0</v>
      </c>
      <c r="L84" s="26">
        <v>0</v>
      </c>
      <c r="M84" s="26">
        <f t="shared" si="21"/>
        <v>0</v>
      </c>
      <c r="N84" s="26">
        <v>57.5</v>
      </c>
      <c r="O84" s="7">
        <f t="shared" si="22"/>
        <v>0</v>
      </c>
      <c r="P84" s="2"/>
    </row>
    <row r="85" spans="1:18" ht="15" x14ac:dyDescent="0.25">
      <c r="A85" s="15" t="s">
        <v>83</v>
      </c>
      <c r="B85" s="18" t="s">
        <v>35</v>
      </c>
      <c r="C85" s="18" t="s">
        <v>71</v>
      </c>
      <c r="D85" s="26">
        <v>0</v>
      </c>
      <c r="E85" s="26">
        <f t="shared" si="18"/>
        <v>0</v>
      </c>
      <c r="F85" s="26">
        <v>46.59</v>
      </c>
      <c r="G85" s="7">
        <f t="shared" si="19"/>
        <v>0</v>
      </c>
      <c r="H85" s="26">
        <v>121.44256167455768</v>
      </c>
      <c r="I85" s="26">
        <f t="shared" si="20"/>
        <v>65.712071043082588</v>
      </c>
      <c r="J85" s="26">
        <v>49.95</v>
      </c>
      <c r="K85" s="7">
        <f t="shared" si="23"/>
        <v>3282.3179486019753</v>
      </c>
      <c r="L85" s="26">
        <v>18.216384251183648</v>
      </c>
      <c r="M85" s="26">
        <f t="shared" si="21"/>
        <v>9.8568106564623843</v>
      </c>
      <c r="N85" s="26">
        <v>57.5</v>
      </c>
      <c r="O85" s="7">
        <f t="shared" si="22"/>
        <v>566.76661274658704</v>
      </c>
      <c r="P85" s="2"/>
    </row>
    <row r="86" spans="1:18" ht="15" x14ac:dyDescent="0.25">
      <c r="A86" s="15" t="s">
        <v>83</v>
      </c>
      <c r="B86" s="18" t="s">
        <v>35</v>
      </c>
      <c r="C86" s="18" t="s">
        <v>72</v>
      </c>
      <c r="D86" s="26">
        <v>0</v>
      </c>
      <c r="E86" s="26">
        <f t="shared" si="18"/>
        <v>0</v>
      </c>
      <c r="F86" s="26">
        <v>46.59</v>
      </c>
      <c r="G86" s="7">
        <f t="shared" si="19"/>
        <v>0</v>
      </c>
      <c r="H86" s="26">
        <v>0</v>
      </c>
      <c r="I86" s="26">
        <f t="shared" si="20"/>
        <v>0</v>
      </c>
      <c r="J86" s="26">
        <v>49.95</v>
      </c>
      <c r="K86" s="7">
        <f t="shared" si="23"/>
        <v>0</v>
      </c>
      <c r="L86" s="26">
        <v>0</v>
      </c>
      <c r="M86" s="26">
        <f t="shared" si="21"/>
        <v>0</v>
      </c>
      <c r="N86" s="26">
        <v>57.5</v>
      </c>
      <c r="O86" s="7">
        <f t="shared" si="22"/>
        <v>0</v>
      </c>
      <c r="P86" s="2"/>
    </row>
    <row r="87" spans="1:18" ht="15" x14ac:dyDescent="0.25">
      <c r="A87" s="15" t="s">
        <v>83</v>
      </c>
      <c r="B87" s="18" t="s">
        <v>35</v>
      </c>
      <c r="C87" s="18" t="s">
        <v>73</v>
      </c>
      <c r="D87" s="26">
        <v>0</v>
      </c>
      <c r="E87" s="26">
        <f t="shared" si="18"/>
        <v>0</v>
      </c>
      <c r="F87" s="26">
        <v>46.59</v>
      </c>
      <c r="G87" s="7">
        <f t="shared" si="19"/>
        <v>0</v>
      </c>
      <c r="H87" s="26">
        <v>0</v>
      </c>
      <c r="I87" s="26">
        <f t="shared" si="20"/>
        <v>0</v>
      </c>
      <c r="J87" s="26">
        <v>49.95</v>
      </c>
      <c r="K87" s="7">
        <f t="shared" si="23"/>
        <v>0</v>
      </c>
      <c r="L87" s="26">
        <v>0</v>
      </c>
      <c r="M87" s="26">
        <f t="shared" si="21"/>
        <v>0</v>
      </c>
      <c r="N87" s="26">
        <v>57.5</v>
      </c>
      <c r="O87" s="7">
        <f t="shared" si="22"/>
        <v>0</v>
      </c>
      <c r="P87" s="2"/>
    </row>
    <row r="88" spans="1:18" ht="15" x14ac:dyDescent="0.25">
      <c r="A88" s="15" t="s">
        <v>83</v>
      </c>
      <c r="B88" s="18" t="s">
        <v>35</v>
      </c>
      <c r="C88" s="18" t="s">
        <v>74</v>
      </c>
      <c r="D88" s="26">
        <v>0</v>
      </c>
      <c r="E88" s="26">
        <f t="shared" si="18"/>
        <v>0</v>
      </c>
      <c r="F88" s="26">
        <v>46.59</v>
      </c>
      <c r="G88" s="7">
        <f t="shared" si="19"/>
        <v>0</v>
      </c>
      <c r="H88" s="26">
        <v>0</v>
      </c>
      <c r="I88" s="26">
        <f t="shared" si="20"/>
        <v>0</v>
      </c>
      <c r="J88" s="26">
        <v>49.95</v>
      </c>
      <c r="K88" s="7">
        <f t="shared" si="23"/>
        <v>0</v>
      </c>
      <c r="L88" s="26">
        <v>0</v>
      </c>
      <c r="M88" s="26">
        <f t="shared" si="21"/>
        <v>0</v>
      </c>
      <c r="N88" s="26">
        <v>57.5</v>
      </c>
      <c r="O88" s="7">
        <f t="shared" si="22"/>
        <v>0</v>
      </c>
      <c r="P88" s="2"/>
    </row>
    <row r="89" spans="1:18" ht="15" x14ac:dyDescent="0.25">
      <c r="A89" s="15" t="s">
        <v>83</v>
      </c>
      <c r="B89" s="18" t="s">
        <v>36</v>
      </c>
      <c r="C89" s="18" t="s">
        <v>76</v>
      </c>
      <c r="D89" s="26">
        <v>654.49264889110384</v>
      </c>
      <c r="E89" s="26">
        <f t="shared" si="18"/>
        <v>354.14328261915892</v>
      </c>
      <c r="F89" s="26">
        <v>46.59</v>
      </c>
      <c r="G89" s="7">
        <f t="shared" si="19"/>
        <v>16499.535537226617</v>
      </c>
      <c r="H89" s="26">
        <v>747.5703962123099</v>
      </c>
      <c r="I89" s="26">
        <f t="shared" si="20"/>
        <v>404.50726918337318</v>
      </c>
      <c r="J89" s="26">
        <v>49.95</v>
      </c>
      <c r="K89" s="7">
        <f t="shared" si="23"/>
        <v>20205.138095709492</v>
      </c>
      <c r="L89" s="26">
        <v>210.30945676551204</v>
      </c>
      <c r="M89" s="26">
        <f t="shared" si="21"/>
        <v>113.7975827703798</v>
      </c>
      <c r="N89" s="26">
        <v>57.5</v>
      </c>
      <c r="O89" s="7">
        <f t="shared" si="22"/>
        <v>6543.3610092968383</v>
      </c>
      <c r="P89" s="2"/>
    </row>
    <row r="90" spans="1:18" x14ac:dyDescent="0.35">
      <c r="A90" s="18" t="s">
        <v>19</v>
      </c>
      <c r="B90" s="18" t="s">
        <v>36</v>
      </c>
      <c r="C90" s="18" t="s">
        <v>75</v>
      </c>
      <c r="D90" s="26">
        <v>25.732369798155993</v>
      </c>
      <c r="E90" s="26">
        <f t="shared" si="18"/>
        <v>13.923679548317285</v>
      </c>
      <c r="F90" s="26">
        <v>46.59</v>
      </c>
      <c r="G90" s="7">
        <f t="shared" si="19"/>
        <v>648.70423015610231</v>
      </c>
      <c r="H90" s="26">
        <v>0</v>
      </c>
      <c r="I90" s="26">
        <f t="shared" si="20"/>
        <v>0</v>
      </c>
      <c r="J90" s="26">
        <v>49.95</v>
      </c>
      <c r="K90" s="7">
        <f t="shared" si="23"/>
        <v>0</v>
      </c>
      <c r="L90" s="26">
        <v>3.8598554697233989</v>
      </c>
      <c r="M90" s="26">
        <f t="shared" si="21"/>
        <v>2.0885519322475923</v>
      </c>
      <c r="N90" s="26">
        <v>57.5</v>
      </c>
      <c r="O90" s="7">
        <f t="shared" si="22"/>
        <v>120.09173610423656</v>
      </c>
      <c r="P90" s="2"/>
    </row>
    <row r="91" spans="1:18" ht="15" x14ac:dyDescent="0.25">
      <c r="D91" s="38"/>
      <c r="E91" s="38">
        <f t="shared" ref="E91:O91" si="24">SUM(E68:E90)</f>
        <v>1793.4300805487189</v>
      </c>
      <c r="F91" s="38"/>
      <c r="G91" s="49">
        <f t="shared" si="24"/>
        <v>83555.907452764804</v>
      </c>
      <c r="H91" s="38"/>
      <c r="I91" s="38">
        <f t="shared" si="24"/>
        <v>4920.8408190319251</v>
      </c>
      <c r="J91" s="38"/>
      <c r="K91" s="49">
        <f t="shared" si="24"/>
        <v>245795.99891064467</v>
      </c>
      <c r="L91" s="38"/>
      <c r="M91" s="38">
        <f t="shared" si="24"/>
        <v>1007.1406349370964</v>
      </c>
      <c r="N91" s="38"/>
      <c r="O91" s="49">
        <f t="shared" si="24"/>
        <v>57910.58650888304</v>
      </c>
    </row>
    <row r="92" spans="1:18" ht="15.5" x14ac:dyDescent="0.35">
      <c r="A92" s="30" t="s">
        <v>102</v>
      </c>
      <c r="B92" s="30" t="s">
        <v>103</v>
      </c>
      <c r="C92" s="31">
        <v>582484.78279125004</v>
      </c>
      <c r="D92" s="31">
        <f>+C92*3</f>
        <v>1747454.3483737502</v>
      </c>
      <c r="E92" s="31"/>
      <c r="F92" s="31"/>
      <c r="G92" s="31">
        <f t="shared" ref="G92" si="25">+D92/36*M92*0.25</f>
        <v>24270.199282968752</v>
      </c>
      <c r="H92" s="31">
        <v>0</v>
      </c>
      <c r="I92" s="31"/>
      <c r="J92" s="32">
        <f t="shared" ref="J92" si="26">+D92+G92+H92</f>
        <v>1771724.5476567189</v>
      </c>
      <c r="K92" s="33" t="s">
        <v>104</v>
      </c>
      <c r="L92" s="33"/>
      <c r="M92" s="34">
        <v>2</v>
      </c>
      <c r="N92" s="35">
        <v>43101</v>
      </c>
      <c r="O92" s="35">
        <v>43236</v>
      </c>
      <c r="P92" s="36">
        <v>43236</v>
      </c>
      <c r="Q92" s="36">
        <v>43297</v>
      </c>
      <c r="R92" s="37"/>
    </row>
    <row r="93" spans="1:18" ht="15.75" x14ac:dyDescent="0.25">
      <c r="A93" s="25"/>
      <c r="B93" s="25"/>
      <c r="C93" s="42"/>
      <c r="D93" s="42"/>
      <c r="E93" s="42"/>
      <c r="F93" s="42"/>
      <c r="G93" s="42"/>
      <c r="H93" s="42"/>
      <c r="I93" s="42"/>
      <c r="J93" s="43"/>
      <c r="K93" s="44"/>
      <c r="L93" s="44"/>
      <c r="M93" s="45"/>
      <c r="N93" s="46"/>
      <c r="O93" s="46"/>
      <c r="P93" s="47"/>
      <c r="Q93" s="47"/>
      <c r="R93" s="48"/>
    </row>
    <row r="94" spans="1:18" ht="15.75" x14ac:dyDescent="0.25">
      <c r="A94" s="25"/>
      <c r="B94" s="25"/>
      <c r="C94" s="42"/>
      <c r="D94" s="42"/>
      <c r="F94" s="50" t="s">
        <v>110</v>
      </c>
      <c r="G94" s="50" t="s">
        <v>111</v>
      </c>
      <c r="I94" s="42"/>
      <c r="J94" s="43"/>
      <c r="K94" s="44"/>
      <c r="L94" s="44"/>
      <c r="M94" s="45"/>
      <c r="N94" s="46"/>
      <c r="O94" s="46"/>
      <c r="P94" s="47"/>
      <c r="Q94" s="47"/>
      <c r="R94" s="48"/>
    </row>
    <row r="95" spans="1:18" ht="15.75" x14ac:dyDescent="0.25">
      <c r="A95" s="25"/>
      <c r="B95" s="25"/>
      <c r="C95" s="42"/>
      <c r="D95" s="42"/>
      <c r="E95" s="51">
        <v>2018</v>
      </c>
      <c r="F95" s="52">
        <f>G91+K91+O91</f>
        <v>387262.49287229253</v>
      </c>
      <c r="G95" s="52">
        <f>G92</f>
        <v>24270.199282968752</v>
      </c>
      <c r="I95" s="42"/>
      <c r="J95" s="43"/>
      <c r="K95" s="44"/>
      <c r="L95" s="44"/>
      <c r="M95" s="45"/>
      <c r="N95" s="46"/>
      <c r="O95" s="46"/>
      <c r="P95" s="47"/>
      <c r="Q95" s="47"/>
      <c r="R95" s="48"/>
    </row>
    <row r="96" spans="1:18" ht="15.75" x14ac:dyDescent="0.25">
      <c r="A96" s="25"/>
      <c r="B96" s="25"/>
      <c r="C96" s="42"/>
      <c r="D96" s="42"/>
      <c r="E96" s="51">
        <v>2019</v>
      </c>
      <c r="F96" s="52">
        <f>F64+I64+L64</f>
        <v>715700.30328297091</v>
      </c>
      <c r="I96" s="42"/>
      <c r="J96" s="43"/>
      <c r="K96" s="44"/>
      <c r="L96" s="44"/>
      <c r="M96" s="45"/>
      <c r="N96" s="46"/>
      <c r="O96" s="46"/>
      <c r="P96" s="47"/>
      <c r="Q96" s="47"/>
      <c r="R96" s="48"/>
    </row>
    <row r="97" spans="1:18" ht="15.75" x14ac:dyDescent="0.25">
      <c r="A97" s="25"/>
      <c r="B97" s="25"/>
      <c r="C97" s="42"/>
      <c r="D97" s="42"/>
      <c r="E97" s="51">
        <v>2020</v>
      </c>
      <c r="F97" s="52">
        <f>F64+I64+L64</f>
        <v>715700.30328297091</v>
      </c>
      <c r="I97" s="42"/>
      <c r="J97" s="43"/>
      <c r="K97" s="44"/>
      <c r="L97" s="44"/>
      <c r="M97" s="45"/>
      <c r="N97" s="46"/>
      <c r="O97" s="46"/>
      <c r="P97" s="47"/>
      <c r="Q97" s="47"/>
      <c r="R97" s="48"/>
    </row>
    <row r="98" spans="1:18" ht="15.75" x14ac:dyDescent="0.25">
      <c r="A98" s="25"/>
      <c r="B98" s="25"/>
      <c r="C98" s="42"/>
      <c r="D98" s="42"/>
      <c r="E98" s="51">
        <v>2021</v>
      </c>
      <c r="F98" s="52">
        <f>F64+I64+L64</f>
        <v>715700.30328297091</v>
      </c>
      <c r="I98" s="42"/>
      <c r="J98" s="43"/>
      <c r="K98" s="44"/>
      <c r="L98" s="44"/>
      <c r="M98" s="45"/>
      <c r="N98" s="46"/>
      <c r="O98" s="46"/>
      <c r="P98" s="47"/>
      <c r="Q98" s="47"/>
      <c r="R98" s="48"/>
    </row>
    <row r="99" spans="1:18" ht="15.75" x14ac:dyDescent="0.25">
      <c r="A99" s="25"/>
      <c r="B99" s="25"/>
      <c r="C99" s="42"/>
      <c r="D99" s="42"/>
      <c r="F99" s="53">
        <f>SUM(F95:F98)</f>
        <v>2534363.4027212053</v>
      </c>
      <c r="G99" s="53">
        <f>SUM(G95:G98)</f>
        <v>24270.199282968752</v>
      </c>
      <c r="H99" s="54">
        <f>F99+G99</f>
        <v>2558633.6020041741</v>
      </c>
      <c r="I99" s="42"/>
      <c r="J99" s="43"/>
      <c r="K99" s="44"/>
      <c r="L99" s="44"/>
      <c r="M99" s="45"/>
      <c r="N99" s="46"/>
      <c r="O99" s="46"/>
      <c r="P99" s="47"/>
      <c r="Q99" s="47"/>
      <c r="R99" s="48"/>
    </row>
    <row r="100" spans="1:18" ht="15.75" x14ac:dyDescent="0.25">
      <c r="A100" s="25"/>
      <c r="B100" s="25"/>
      <c r="C100" s="42"/>
      <c r="D100" s="42"/>
      <c r="E100" s="42"/>
      <c r="F100" s="42"/>
      <c r="G100" s="42"/>
      <c r="H100" s="42"/>
      <c r="I100" s="42"/>
      <c r="J100" s="43"/>
      <c r="K100" s="44"/>
      <c r="L100" s="44"/>
      <c r="M100" s="45"/>
      <c r="N100" s="46"/>
      <c r="O100" s="46"/>
      <c r="P100" s="47"/>
      <c r="Q100" s="47"/>
      <c r="R100" s="48"/>
    </row>
    <row r="101" spans="1:18" ht="15.75" x14ac:dyDescent="0.25">
      <c r="A101" s="25"/>
      <c r="B101" s="25"/>
      <c r="C101" s="42"/>
      <c r="D101" s="42"/>
      <c r="E101" s="42"/>
      <c r="F101" s="42"/>
      <c r="G101" s="42"/>
      <c r="H101" s="42"/>
      <c r="I101" s="42"/>
      <c r="J101" s="43"/>
      <c r="K101" s="44"/>
      <c r="L101" s="44"/>
      <c r="M101" s="45"/>
      <c r="N101" s="46"/>
      <c r="O101" s="46"/>
      <c r="P101" s="47"/>
      <c r="Q101" s="47"/>
      <c r="R101" s="48"/>
    </row>
    <row r="102" spans="1:18" ht="15.75" x14ac:dyDescent="0.25">
      <c r="A102" s="25"/>
      <c r="B102" s="25"/>
      <c r="C102" s="42"/>
      <c r="D102" s="42"/>
      <c r="E102" s="42"/>
      <c r="F102" s="42"/>
      <c r="G102" s="42"/>
      <c r="H102" s="42"/>
      <c r="I102" s="42"/>
      <c r="J102" s="43"/>
      <c r="K102" s="44"/>
      <c r="L102" s="44"/>
      <c r="M102" s="45"/>
      <c r="N102" s="46"/>
      <c r="O102" s="46"/>
      <c r="P102" s="47"/>
      <c r="Q102" s="47"/>
      <c r="R102" s="48"/>
    </row>
    <row r="103" spans="1:18" ht="15.75" x14ac:dyDescent="0.25">
      <c r="A103" s="25"/>
      <c r="B103" s="25"/>
      <c r="C103" s="42"/>
      <c r="D103" s="42"/>
      <c r="E103" s="42"/>
      <c r="F103" s="42"/>
      <c r="G103" s="42"/>
      <c r="H103" s="42"/>
      <c r="I103" s="42"/>
      <c r="J103" s="43"/>
      <c r="K103" s="44"/>
      <c r="L103" s="44"/>
      <c r="M103" s="45"/>
      <c r="N103" s="46"/>
      <c r="O103" s="46"/>
      <c r="P103" s="47"/>
      <c r="Q103" s="47"/>
      <c r="R103" s="48"/>
    </row>
    <row r="104" spans="1:18" x14ac:dyDescent="0.35">
      <c r="A104" t="s">
        <v>90</v>
      </c>
    </row>
    <row r="105" spans="1:18" ht="15" x14ac:dyDescent="0.25">
      <c r="A105" s="8" t="s">
        <v>14</v>
      </c>
      <c r="B105" s="19" t="s">
        <v>21</v>
      </c>
      <c r="C105" s="8" t="s">
        <v>38</v>
      </c>
      <c r="D105" s="2"/>
      <c r="E105" s="2"/>
      <c r="F105" s="2"/>
      <c r="G105" s="7">
        <v>6000</v>
      </c>
      <c r="H105" s="2"/>
      <c r="I105" s="2"/>
      <c r="J105" s="7"/>
      <c r="K105" s="2"/>
      <c r="L105" s="2"/>
      <c r="M105" s="7"/>
      <c r="N105" s="2"/>
    </row>
    <row r="106" spans="1:18" ht="15" x14ac:dyDescent="0.25">
      <c r="A106" s="8" t="s">
        <v>14</v>
      </c>
      <c r="B106" s="19" t="s">
        <v>21</v>
      </c>
      <c r="C106" s="8" t="s">
        <v>39</v>
      </c>
      <c r="D106" s="2"/>
      <c r="E106" s="2"/>
      <c r="F106" s="2"/>
      <c r="G106" s="7">
        <v>11459.83</v>
      </c>
      <c r="H106" s="2"/>
      <c r="I106" s="2"/>
      <c r="J106" s="7"/>
      <c r="K106" s="2"/>
      <c r="L106" s="2"/>
      <c r="M106" s="7"/>
      <c r="N106" s="2"/>
    </row>
    <row r="107" spans="1:18" ht="15" x14ac:dyDescent="0.25">
      <c r="A107" s="8" t="s">
        <v>14</v>
      </c>
      <c r="B107" s="19" t="s">
        <v>21</v>
      </c>
      <c r="C107" s="8" t="s">
        <v>40</v>
      </c>
      <c r="D107" s="2"/>
      <c r="E107" s="2"/>
      <c r="F107" s="2"/>
      <c r="G107" s="7">
        <v>21244.99</v>
      </c>
      <c r="H107" s="2"/>
      <c r="I107" s="2"/>
      <c r="J107" s="7"/>
      <c r="K107" s="2"/>
      <c r="L107" s="2"/>
      <c r="M107" s="7"/>
      <c r="N107" s="2"/>
    </row>
    <row r="108" spans="1:18" ht="15" x14ac:dyDescent="0.25">
      <c r="A108" s="8" t="s">
        <v>14</v>
      </c>
      <c r="B108" s="20" t="s">
        <v>22</v>
      </c>
      <c r="C108" s="20" t="s">
        <v>41</v>
      </c>
      <c r="D108" s="2"/>
      <c r="E108" s="2"/>
      <c r="F108" s="2"/>
      <c r="G108" s="7">
        <v>60000</v>
      </c>
      <c r="H108" s="2"/>
      <c r="I108" s="2"/>
      <c r="J108" s="7"/>
      <c r="K108" s="2"/>
      <c r="L108" s="2"/>
      <c r="M108" s="7"/>
      <c r="N108" s="2"/>
    </row>
    <row r="109" spans="1:18" x14ac:dyDescent="0.35">
      <c r="A109" s="8" t="s">
        <v>14</v>
      </c>
      <c r="B109" s="8" t="s">
        <v>79</v>
      </c>
      <c r="C109" s="20"/>
      <c r="D109" s="2"/>
      <c r="E109" s="2"/>
      <c r="F109" s="2"/>
      <c r="G109" s="7">
        <v>170000</v>
      </c>
      <c r="H109" s="2"/>
      <c r="I109" s="2"/>
      <c r="J109" s="7"/>
      <c r="K109" s="2"/>
      <c r="L109" s="2"/>
      <c r="M109" s="7"/>
      <c r="N109" s="2"/>
    </row>
    <row r="110" spans="1:18" x14ac:dyDescent="0.35">
      <c r="A110" s="8" t="s">
        <v>14</v>
      </c>
      <c r="B110" s="8" t="s">
        <v>80</v>
      </c>
      <c r="C110" s="20"/>
      <c r="D110" s="2"/>
      <c r="E110" s="2"/>
      <c r="F110" s="2"/>
      <c r="G110" s="7">
        <v>44000</v>
      </c>
      <c r="H110" s="2"/>
      <c r="I110" s="2"/>
      <c r="J110" s="7"/>
      <c r="K110" s="2"/>
      <c r="L110" s="2"/>
      <c r="M110" s="7"/>
      <c r="N110" s="2"/>
    </row>
    <row r="111" spans="1:18" ht="15" x14ac:dyDescent="0.25">
      <c r="A111" s="8" t="s">
        <v>14</v>
      </c>
      <c r="B111" s="8" t="s">
        <v>81</v>
      </c>
      <c r="C111" s="20"/>
      <c r="D111" s="2"/>
      <c r="E111" s="2"/>
      <c r="F111" s="2"/>
      <c r="G111" s="7">
        <v>6000</v>
      </c>
      <c r="H111" s="2"/>
      <c r="I111" s="2"/>
      <c r="J111" s="7"/>
      <c r="K111" s="2"/>
      <c r="L111" s="2"/>
      <c r="M111" s="7"/>
      <c r="N111" s="2"/>
    </row>
    <row r="113" spans="1:15" ht="15" x14ac:dyDescent="0.25">
      <c r="A113" s="10" t="s">
        <v>15</v>
      </c>
      <c r="B113" s="10" t="s">
        <v>21</v>
      </c>
      <c r="C113" s="11" t="s">
        <v>42</v>
      </c>
      <c r="D113" s="2"/>
      <c r="E113" s="2"/>
      <c r="F113" s="2"/>
      <c r="G113" s="7">
        <v>20000</v>
      </c>
      <c r="H113" s="2"/>
      <c r="I113" s="2"/>
      <c r="J113" s="7"/>
      <c r="K113" s="2"/>
      <c r="L113" s="2"/>
      <c r="M113" s="7"/>
      <c r="N113" s="2"/>
    </row>
    <row r="114" spans="1:15" x14ac:dyDescent="0.35">
      <c r="A114" s="11" t="s">
        <v>85</v>
      </c>
      <c r="B114" s="10" t="s">
        <v>23</v>
      </c>
      <c r="C114" s="10" t="s">
        <v>43</v>
      </c>
      <c r="D114" s="2"/>
      <c r="E114" s="2"/>
      <c r="F114" s="2"/>
      <c r="G114" s="7">
        <v>122345.23</v>
      </c>
      <c r="H114" s="2"/>
      <c r="I114" s="2"/>
      <c r="J114" s="7"/>
      <c r="K114" s="2"/>
      <c r="L114" s="2"/>
      <c r="M114" s="7"/>
      <c r="N114" s="2"/>
    </row>
    <row r="115" spans="1:15" x14ac:dyDescent="0.35">
      <c r="A115" s="10" t="s">
        <v>16</v>
      </c>
      <c r="B115" s="10" t="s">
        <v>24</v>
      </c>
      <c r="C115" s="10" t="s">
        <v>44</v>
      </c>
      <c r="D115" s="2"/>
      <c r="E115" s="2"/>
      <c r="F115" s="2"/>
      <c r="G115" s="7">
        <f>28261.97/2</f>
        <v>14130.985000000001</v>
      </c>
      <c r="H115" s="2"/>
      <c r="I115" s="2"/>
      <c r="J115" s="7"/>
      <c r="K115" s="2"/>
      <c r="L115" s="2"/>
      <c r="M115" s="7"/>
      <c r="N115" s="2"/>
      <c r="O115" t="s">
        <v>89</v>
      </c>
    </row>
    <row r="116" spans="1:15" x14ac:dyDescent="0.35">
      <c r="A116" s="12" t="s">
        <v>16</v>
      </c>
      <c r="B116" s="12" t="s">
        <v>24</v>
      </c>
      <c r="C116" s="12" t="s">
        <v>45</v>
      </c>
      <c r="D116" s="2"/>
      <c r="E116" s="2"/>
      <c r="F116" s="2"/>
      <c r="G116" s="7">
        <f>28261.97/2</f>
        <v>14130.985000000001</v>
      </c>
      <c r="H116" s="2"/>
      <c r="I116" s="2"/>
      <c r="J116" s="7"/>
      <c r="K116" s="2"/>
      <c r="L116" s="2"/>
      <c r="M116" s="7"/>
      <c r="N116" s="2"/>
    </row>
    <row r="117" spans="1:15" x14ac:dyDescent="0.35">
      <c r="A117" s="11" t="s">
        <v>17</v>
      </c>
      <c r="B117" s="12" t="s">
        <v>25</v>
      </c>
      <c r="C117" s="12" t="s">
        <v>46</v>
      </c>
      <c r="D117" s="2"/>
      <c r="E117" s="2"/>
      <c r="F117" s="2"/>
      <c r="G117" s="7">
        <v>10841.6</v>
      </c>
      <c r="H117" s="2"/>
      <c r="I117" s="2"/>
      <c r="J117" s="7"/>
      <c r="K117" s="2"/>
      <c r="L117" s="2"/>
      <c r="M117" s="7"/>
      <c r="N117" s="2"/>
    </row>
    <row r="118" spans="1:15" x14ac:dyDescent="0.35">
      <c r="A118" s="11" t="s">
        <v>17</v>
      </c>
      <c r="B118" s="10" t="s">
        <v>26</v>
      </c>
      <c r="C118" s="10" t="s">
        <v>47</v>
      </c>
      <c r="D118" s="2"/>
      <c r="E118" s="2"/>
      <c r="F118" s="2"/>
      <c r="G118" s="7">
        <v>10841.6</v>
      </c>
      <c r="H118" s="2"/>
      <c r="I118" s="2"/>
      <c r="J118" s="7"/>
      <c r="K118" s="2"/>
      <c r="L118" s="2"/>
      <c r="M118" s="7"/>
      <c r="N118" s="2"/>
    </row>
    <row r="119" spans="1:15" x14ac:dyDescent="0.35">
      <c r="A119" s="13" t="s">
        <v>20</v>
      </c>
      <c r="B119" s="13"/>
      <c r="C119" s="13" t="s">
        <v>48</v>
      </c>
      <c r="D119" s="2"/>
      <c r="E119" s="2"/>
      <c r="F119" s="2"/>
      <c r="G119" s="7" t="s">
        <v>20</v>
      </c>
      <c r="H119" s="2"/>
      <c r="I119" s="2"/>
      <c r="J119" s="7"/>
      <c r="K119" s="2"/>
      <c r="L119" s="2"/>
      <c r="M119" s="7"/>
      <c r="N119" s="2"/>
    </row>
    <row r="120" spans="1:15" x14ac:dyDescent="0.35">
      <c r="A120" s="11" t="s">
        <v>18</v>
      </c>
      <c r="B120" s="10" t="s">
        <v>27</v>
      </c>
      <c r="C120" s="11" t="s">
        <v>49</v>
      </c>
      <c r="D120" s="2"/>
      <c r="E120" s="2"/>
      <c r="F120" s="2"/>
      <c r="G120" s="7" t="s">
        <v>20</v>
      </c>
      <c r="H120" s="2"/>
      <c r="I120" s="2"/>
      <c r="J120" s="7"/>
      <c r="K120" s="2"/>
      <c r="L120" s="2"/>
      <c r="M120" s="7"/>
      <c r="N120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6</vt:i4>
      </vt:variant>
    </vt:vector>
  </HeadingPairs>
  <TitlesOfParts>
    <vt:vector size="6" baseType="lpstr">
      <vt:lpstr>Càlcul pressupost</vt:lpstr>
      <vt:lpstr>Perfils</vt:lpstr>
      <vt:lpstr>Taules IJ</vt:lpstr>
      <vt:lpstr>Justificació</vt:lpstr>
      <vt:lpstr>Taula LOT-SERV-APP</vt:lpstr>
      <vt:lpstr>Taula Estimació de dades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Clara Ripoll Sánchez</dc:creator>
  <cp:lastModifiedBy>Ajuntament de Barcelona</cp:lastModifiedBy>
  <cp:lastPrinted>2021-03-03T19:41:33Z</cp:lastPrinted>
  <dcterms:created xsi:type="dcterms:W3CDTF">2017-03-09T17:46:58Z</dcterms:created>
  <dcterms:modified xsi:type="dcterms:W3CDTF">2022-01-31T11:41:29Z</dcterms:modified>
</cp:coreProperties>
</file>