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AM25534\Desktop\"/>
    </mc:Choice>
  </mc:AlternateContent>
  <xr:revisionPtr revIDLastSave="0" documentId="13_ncr:1_{7A88FBB8-D294-4231-9946-83EA09650773}" xr6:coauthVersionLast="47" xr6:coauthVersionMax="47" xr10:uidLastSave="{00000000-0000-0000-0000-000000000000}"/>
  <bookViews>
    <workbookView xWindow="-50" yWindow="-50" windowWidth="19300" windowHeight="10300" xr2:uid="{9D85D309-FD7C-4DD9-A708-C0C0D2F2E25B}"/>
  </bookViews>
  <sheets>
    <sheet name="ACOMP" sheetId="6" r:id="rId1"/>
    <sheet name="Part Variable Lot 1" sheetId="1" state="hidden" r:id="rId2"/>
    <sheet name="Part Variable Lot 1 (2)"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5" i="6" l="1"/>
  <c r="C69" i="6"/>
  <c r="G55" i="6"/>
  <c r="O24" i="6" s="1"/>
  <c r="O26" i="6" s="1"/>
  <c r="I29" i="6"/>
  <c r="L29" i="6" s="1"/>
  <c r="I28" i="6"/>
  <c r="L28" i="6" s="1"/>
  <c r="I27" i="6"/>
  <c r="L27" i="6" s="1"/>
  <c r="I26" i="6"/>
  <c r="L26" i="6" s="1"/>
  <c r="I25" i="6"/>
  <c r="L25" i="6" s="1"/>
  <c r="I24" i="6"/>
  <c r="L24" i="6" s="1"/>
  <c r="I23" i="6"/>
  <c r="L23" i="6" s="1"/>
  <c r="I21" i="6"/>
  <c r="L21" i="6" s="1"/>
  <c r="I22" i="6"/>
  <c r="L22" i="6" s="1"/>
  <c r="G21" i="6"/>
  <c r="G22" i="6"/>
  <c r="G23" i="6"/>
  <c r="G24" i="6"/>
  <c r="G25" i="6"/>
  <c r="G26" i="6"/>
  <c r="G27" i="6"/>
  <c r="G28" i="6"/>
  <c r="G29" i="6"/>
  <c r="G20" i="6"/>
  <c r="J20" i="6" s="1"/>
  <c r="M20" i="6" s="1"/>
  <c r="O23" i="6"/>
  <c r="O20" i="6"/>
  <c r="O21" i="6" s="1"/>
  <c r="D36" i="6"/>
  <c r="G36" i="6" s="1"/>
  <c r="C36" i="6"/>
  <c r="F36" i="6" s="1"/>
  <c r="B36" i="6"/>
  <c r="D35" i="6"/>
  <c r="G35" i="6" s="1"/>
  <c r="C35" i="6"/>
  <c r="F35" i="6" s="1"/>
  <c r="B35" i="6"/>
  <c r="D34" i="6"/>
  <c r="G34" i="6" s="1"/>
  <c r="C34" i="6"/>
  <c r="F34" i="6" s="1"/>
  <c r="B34" i="6"/>
  <c r="D33" i="6"/>
  <c r="G33" i="6" s="1"/>
  <c r="C33" i="6"/>
  <c r="F33" i="6" s="1"/>
  <c r="B33" i="6"/>
  <c r="H29" i="6"/>
  <c r="H28" i="6"/>
  <c r="H27" i="6"/>
  <c r="H26" i="6"/>
  <c r="H25" i="6"/>
  <c r="H24" i="6"/>
  <c r="H23" i="6"/>
  <c r="H22" i="6"/>
  <c r="H21" i="6"/>
  <c r="I20" i="6"/>
  <c r="L20" i="6" s="1"/>
  <c r="G56" i="6"/>
  <c r="H14" i="6"/>
  <c r="G14" i="6"/>
  <c r="H13" i="6"/>
  <c r="G13" i="6"/>
  <c r="H12" i="6"/>
  <c r="G12" i="6"/>
  <c r="H11" i="6"/>
  <c r="G11" i="6"/>
  <c r="H10" i="6"/>
  <c r="G10" i="6"/>
  <c r="H9" i="6"/>
  <c r="G9" i="6"/>
  <c r="H8" i="6"/>
  <c r="G8" i="6"/>
  <c r="H7" i="6"/>
  <c r="G7" i="6"/>
  <c r="H6" i="6"/>
  <c r="G6" i="6"/>
  <c r="H5" i="6"/>
  <c r="G5" i="6"/>
  <c r="J21" i="6" l="1"/>
  <c r="M21" i="6" s="1"/>
  <c r="J28" i="6"/>
  <c r="M28" i="6" s="1"/>
  <c r="G37" i="6"/>
  <c r="J23" i="6"/>
  <c r="M23" i="6" s="1"/>
  <c r="J29" i="6"/>
  <c r="M29" i="6" s="1"/>
  <c r="J24" i="6"/>
  <c r="M24" i="6" s="1"/>
  <c r="J27" i="6"/>
  <c r="M27" i="6" s="1"/>
  <c r="J26" i="6"/>
  <c r="M26" i="6" s="1"/>
  <c r="J25" i="6"/>
  <c r="M25" i="6" s="1"/>
  <c r="J22" i="6"/>
  <c r="M22" i="6" s="1"/>
  <c r="L30" i="6"/>
  <c r="F37" i="6"/>
  <c r="G15" i="6"/>
  <c r="H15" i="6"/>
  <c r="C63" i="6" l="1"/>
  <c r="M30" i="6"/>
  <c r="D63" i="6" s="1"/>
  <c r="D66" i="6" l="1"/>
  <c r="G71" i="6" s="1"/>
  <c r="D64" i="6"/>
  <c r="C64" i="6"/>
  <c r="C65" i="6"/>
  <c r="C66" i="6" s="1"/>
  <c r="E71" i="6" l="1"/>
  <c r="F71" i="6"/>
  <c r="C70" i="6"/>
  <c r="F70" i="6"/>
  <c r="G70" i="6"/>
  <c r="D70" i="6"/>
  <c r="D71" i="6"/>
  <c r="C71" i="6"/>
  <c r="C73" i="6" s="1"/>
  <c r="E70" i="6"/>
  <c r="C72" i="6" l="1"/>
  <c r="G41" i="3"/>
  <c r="F41" i="3"/>
  <c r="E41" i="3"/>
  <c r="D41" i="3"/>
  <c r="E35" i="3"/>
  <c r="F35" i="3"/>
  <c r="G35" i="3"/>
  <c r="H35" i="3"/>
  <c r="I35" i="3"/>
  <c r="J35" i="3"/>
  <c r="K35" i="3"/>
  <c r="L35" i="3"/>
  <c r="M35" i="3"/>
  <c r="N35" i="3"/>
  <c r="O35" i="3"/>
  <c r="D35" i="3"/>
  <c r="C21" i="3"/>
  <c r="C20" i="3"/>
  <c r="C19" i="3"/>
  <c r="C18" i="3"/>
  <c r="G21" i="3"/>
  <c r="I21" i="3" s="1"/>
  <c r="G20" i="3"/>
  <c r="I20" i="3" s="1"/>
  <c r="G19" i="3"/>
  <c r="I19" i="3" s="1"/>
  <c r="G18" i="3"/>
  <c r="I18" i="3" s="1"/>
  <c r="F21" i="3"/>
  <c r="F20" i="3"/>
  <c r="F19" i="3"/>
  <c r="F18" i="3"/>
  <c r="G15" i="3"/>
  <c r="G14" i="3"/>
  <c r="G13" i="3"/>
  <c r="G12" i="3"/>
  <c r="G11" i="3"/>
  <c r="G10" i="3"/>
  <c r="G9" i="3"/>
  <c r="G8" i="3"/>
  <c r="G7" i="3"/>
  <c r="F7" i="3"/>
  <c r="I7" i="3" s="1"/>
  <c r="F8" i="3"/>
  <c r="I8" i="3" s="1"/>
  <c r="F9" i="3"/>
  <c r="I9" i="3" s="1"/>
  <c r="F10" i="3"/>
  <c r="I10" i="3" s="1"/>
  <c r="F11" i="3"/>
  <c r="I11" i="3" s="1"/>
  <c r="F12" i="3"/>
  <c r="I12" i="3" s="1"/>
  <c r="F13" i="3"/>
  <c r="I13" i="3" s="1"/>
  <c r="F14" i="3"/>
  <c r="I14" i="3" s="1"/>
  <c r="F15" i="3"/>
  <c r="I15" i="3" s="1"/>
  <c r="F6" i="3"/>
  <c r="I6" i="3" s="1"/>
  <c r="I22" i="3" l="1"/>
  <c r="I16" i="3"/>
  <c r="I23"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tc={76B0A389-883B-4600-B42C-1C2F108E0C3B}</author>
  </authors>
  <commentList>
    <comment ref="E19" authorId="0" shapeId="0" xr:uid="{76B0A389-883B-4600-B42C-1C2F108E0C3B}">
      <text>
        <t>[Comentari en fils]
La vostra versió de l'Excel us permet llegir aquest comentari en fils. No obstant això, les edicions que s'hi apliquin se suprimiran si el fitxer s'obre en una versió més recent de l'Excel. Més informació: https://go.microsoft.com/fwlink/?linkid=870924.
Comentari:
    Caldria bloquejar les cel·les que contenen els preus màxims / unitats per tal d'habilitar únicament les cel·les que han d'informar per a concloure la corresponent oferta global</t>
      </text>
    </comment>
  </commentList>
</comments>
</file>

<file path=xl/sharedStrings.xml><?xml version="1.0" encoding="utf-8"?>
<sst xmlns="http://schemas.openxmlformats.org/spreadsheetml/2006/main" count="195" uniqueCount="114">
  <si>
    <t xml:space="preserve">Tipus actuació </t>
  </si>
  <si>
    <t>Hores esforç efectiu</t>
  </si>
  <si>
    <t>Total</t>
  </si>
  <si>
    <t>Preu peces recanvi</t>
  </si>
  <si>
    <t>Instal·lació impressora en xarxa</t>
  </si>
  <si>
    <t>Segons imports de la taula següent de peces de recanvi</t>
  </si>
  <si>
    <t>Reparació bateria portàtil</t>
  </si>
  <si>
    <t>Reparació pantalla portàtil</t>
  </si>
  <si>
    <t>Reparació font alimentació portàtil</t>
  </si>
  <si>
    <t>Reparació placa base portàtil</t>
  </si>
  <si>
    <t>Reparació teclat portàtil</t>
  </si>
  <si>
    <t>Reparació Touchpad portàtil</t>
  </si>
  <si>
    <t>Reparació càmera portàtil</t>
  </si>
  <si>
    <t>Reparació ventilador portàtil</t>
  </si>
  <si>
    <t>Reparació RAM portàtil</t>
  </si>
  <si>
    <t>PECES DE RECANVI</t>
  </si>
  <si>
    <t>Tipus Material</t>
  </si>
  <si>
    <t>LCD</t>
  </si>
  <si>
    <t>Teclat</t>
  </si>
  <si>
    <t>Touchpad</t>
  </si>
  <si>
    <t>Càmera</t>
  </si>
  <si>
    <t>CPU</t>
  </si>
  <si>
    <t>Placa Base</t>
  </si>
  <si>
    <t>Ventilador</t>
  </si>
  <si>
    <t>RAM</t>
  </si>
  <si>
    <t>Bateria</t>
  </si>
  <si>
    <t>Adaptador alimentació</t>
  </si>
  <si>
    <t>Cable alimentació</t>
  </si>
  <si>
    <t>Connector alimentació</t>
  </si>
  <si>
    <t>Import màxim (€)</t>
  </si>
  <si>
    <t>Import Ofert (€)</t>
  </si>
  <si>
    <t>PETIT MATERIAL</t>
  </si>
  <si>
    <t>Cable USB</t>
  </si>
  <si>
    <t>Cable HDMI</t>
  </si>
  <si>
    <t>Ratolí</t>
  </si>
  <si>
    <t>Impot màxim (€)</t>
  </si>
  <si>
    <t>Preu / hora ma d’obra màxim</t>
  </si>
  <si>
    <t>Preu / hora ma d'obra ofert</t>
  </si>
  <si>
    <t>Import màxim licitació</t>
  </si>
  <si>
    <t>Número de mesos</t>
  </si>
  <si>
    <t>Any 1</t>
  </si>
  <si>
    <t>Any 2</t>
  </si>
  <si>
    <t>Any 3</t>
  </si>
  <si>
    <t>Import Oferta Licitador</t>
  </si>
  <si>
    <t>Any 4 - Pròrroga 1</t>
  </si>
  <si>
    <t>Any 5 - Pròrroga 2</t>
  </si>
  <si>
    <t>Unitats</t>
  </si>
  <si>
    <t xml:space="preserve">Tipus Petit Material </t>
  </si>
  <si>
    <t>Preu material</t>
  </si>
  <si>
    <t>SUBTOTAL PETIT MATERIAL</t>
  </si>
  <si>
    <t>Total sense IVA</t>
  </si>
  <si>
    <t>TOTAL PART VARIABLE</t>
  </si>
  <si>
    <t>Cost (€)</t>
  </si>
  <si>
    <t>Import màxim sense IVA (€)</t>
  </si>
  <si>
    <t>Preu Oferta sense IVA (€)</t>
  </si>
  <si>
    <t>Impot màxim sense IVA (€)</t>
  </si>
  <si>
    <t>Bateria / Font Alimentació</t>
  </si>
  <si>
    <t>Import Oferta Hora sense IVA</t>
  </si>
  <si>
    <t>Preu / hora ma d’obra màxim sense IVA</t>
  </si>
  <si>
    <t>Total ma d'obra sense IVA</t>
  </si>
  <si>
    <t>Preu Oferta material sense IVA</t>
  </si>
  <si>
    <t>LCD Pantalla</t>
  </si>
  <si>
    <t>Responsable de Qualitat</t>
  </si>
  <si>
    <t>Responsable de Gestió del Canvi</t>
  </si>
  <si>
    <t>Responsable de Gestió del Coneixement</t>
  </si>
  <si>
    <t>Responsable de Millora Contínua</t>
  </si>
  <si>
    <t>Coordinador dels blocs de servei (remot, presencial tècnic, presencial funcional)</t>
  </si>
  <si>
    <t>Gestor del servei (Service Manager)</t>
  </si>
  <si>
    <t>Tècnic Suport Remot N1</t>
  </si>
  <si>
    <t>Tècnic Suport Remot N2</t>
  </si>
  <si>
    <t>Tècnic Suport Presencial Tècnic</t>
  </si>
  <si>
    <t>Tècnic Suport Presencial Funcional</t>
  </si>
  <si>
    <t>Perfils</t>
  </si>
  <si>
    <t>Import anual màxim licitació sense IVA</t>
  </si>
  <si>
    <t>Import anual Oferta sense IVA</t>
  </si>
  <si>
    <t>Número recursos mínim</t>
  </si>
  <si>
    <t>Número recursos Oferta</t>
  </si>
  <si>
    <t>Import màxim anual sense IVA</t>
  </si>
  <si>
    <t>Import mensual ACOMP sense IVA</t>
  </si>
  <si>
    <t>Import mensual ACOMP amb IVA</t>
  </si>
  <si>
    <t>OFERTA ECONÒMICA DEL CONTRACTE LOT 1 - ACOMP BASADA EN FTEs</t>
  </si>
  <si>
    <t>OFERTA ECONÒMICA DEL CONTRACTE LOT 1 - ACOMP BASADA EN PREUS UNITARIS</t>
  </si>
  <si>
    <t>Import màxim material sense IVA</t>
  </si>
  <si>
    <t>DETALL PECES RECANVI</t>
  </si>
  <si>
    <t>Tipus de peça</t>
  </si>
  <si>
    <t>DETALL PETIT MATERIAL</t>
  </si>
  <si>
    <t>Hores màxim esforç efectiu</t>
  </si>
  <si>
    <t>Import Oferta Total  sense IVA</t>
  </si>
  <si>
    <t>Tipus de material</t>
  </si>
  <si>
    <t>LLICÈNCIES PROGRAMARI</t>
  </si>
  <si>
    <t>Confluence</t>
  </si>
  <si>
    <t>Impot màxim anual sense IVA (€)</t>
  </si>
  <si>
    <t>Preu Oferta anual sense IVA (€)</t>
  </si>
  <si>
    <t>Usuaris</t>
  </si>
  <si>
    <t>Total Anual</t>
  </si>
  <si>
    <t>Import anual ACOMP sense IVA</t>
  </si>
  <si>
    <t>Import anual ACOMP amb IVA</t>
  </si>
  <si>
    <t>Total màxim material sense IVA</t>
  </si>
  <si>
    <t>Total Oferta material sense IVA</t>
  </si>
  <si>
    <t>Import màxim actuació sense IVA</t>
  </si>
  <si>
    <t>Import Total màxim actuació sense IVA</t>
  </si>
  <si>
    <t>PowerBI Pro</t>
  </si>
  <si>
    <t>Total Oferta Anual sense IVA</t>
  </si>
  <si>
    <t>Imports contracte ACOMP</t>
  </si>
  <si>
    <t>Total Oferta Anual amb IVA</t>
  </si>
  <si>
    <t>Oferta Total contracte ACOMP</t>
  </si>
  <si>
    <t>OFERTA ECONÒMICA DEL CONTRACTE LOT 1 - TOTALS</t>
  </si>
  <si>
    <t>Hores</t>
  </si>
  <si>
    <t>Ma d'obra</t>
  </si>
  <si>
    <t>Petit material</t>
  </si>
  <si>
    <t>Total llicències</t>
  </si>
  <si>
    <t>Material reparacions</t>
  </si>
  <si>
    <t>Total Durada inicial Contracte sense IVA</t>
  </si>
  <si>
    <t>Total Durada inicial Contracte amb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</si>
</sst>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44" formatCode="_-* #,##0.00\ &quot;€&quot;_-;\-* #,##0.00\ &quot;€&quot;_-;_-* &quot;-&quot;??\ &quot;€&quot;_-;_-@_-"/>
    <numFmt numFmtId="43" formatCode="_-* #,##0.00_-;\-* #,##0.00_-;_-* &quot;-&quot;??_-;_-@_-"/>
    <numFmt numFmtId="164" formatCode="_-* #,##0_-;\-* #,##0_-;_-* &quot;-&quot;??_-;_-@_-"/>
    <numFmt numFmtId="165" formatCode="_-* #,##0.0_-;\-* #,##0.0_-;_-* &quot;-&quot;??_-;_-@_-"/>
  </numFmts>
  <fonts count="14" x14ac:knownFonts="1">
    <font>
      <sz val="11"/>
      <color theme="1"/>
      <name val="Aptos Narrow"/>
      <family val="2"/>
      <scheme val="minor"/>
    </font>
    <font>
      <sz val="11"/>
      <color theme="1"/>
      <name val="Aptos Narrow"/>
      <family val="2"/>
      <scheme val="minor"/>
    </font>
    <font>
      <sz val="12"/>
      <color theme="1"/>
      <name val="Calibri"/>
      <family val="2"/>
    </font>
    <font>
      <b/>
      <sz val="12"/>
      <color theme="1"/>
      <name val="Calibri"/>
      <family val="2"/>
    </font>
    <font>
      <b/>
      <sz val="12"/>
      <color rgb="FFFFFFFF"/>
      <name val="Calibri"/>
      <family val="2"/>
    </font>
    <font>
      <sz val="8"/>
      <color theme="1"/>
      <name val="Times New Roman"/>
      <family val="1"/>
    </font>
    <font>
      <b/>
      <sz val="10"/>
      <color theme="1"/>
      <name val="Calibri"/>
      <family val="2"/>
    </font>
    <font>
      <sz val="12"/>
      <color rgb="FFFFFFFF"/>
      <name val="Calibri"/>
      <family val="2"/>
    </font>
    <font>
      <sz val="11"/>
      <color theme="1"/>
      <name val="Calibri"/>
      <family val="2"/>
    </font>
    <font>
      <b/>
      <sz val="11"/>
      <color theme="1"/>
      <name val="Calibri"/>
      <family val="2"/>
    </font>
    <font>
      <sz val="10"/>
      <color theme="1"/>
      <name val="Calibri"/>
      <family val="2"/>
    </font>
    <font>
      <b/>
      <sz val="14"/>
      <color theme="1"/>
      <name val="Calibri"/>
      <family val="2"/>
    </font>
    <font>
      <sz val="10"/>
      <color theme="1"/>
      <name val="Aptos Narrow"/>
      <family val="2"/>
      <scheme val="minor"/>
    </font>
    <font>
      <b/>
      <sz val="11"/>
      <color theme="1"/>
      <name val="Aptos Narrow"/>
      <family val="2"/>
      <scheme val="minor"/>
    </font>
  </fonts>
  <fills count="5">
    <fill>
      <patternFill patternType="none"/>
    </fill>
    <fill>
      <patternFill patternType="gray125"/>
    </fill>
    <fill>
      <patternFill patternType="solid">
        <fgColor rgb="FFC0504D"/>
        <bgColor indexed="64"/>
      </patternFill>
    </fill>
    <fill>
      <patternFill patternType="solid">
        <fgColor theme="3" tint="0.89999084444715716"/>
        <bgColor indexed="64"/>
      </patternFill>
    </fill>
    <fill>
      <patternFill patternType="solid">
        <fgColor rgb="FFFFFF00"/>
        <bgColor indexed="64"/>
      </patternFill>
    </fill>
  </fills>
  <borders count="11">
    <border>
      <left/>
      <right/>
      <top/>
      <bottom/>
      <diagonal/>
    </border>
    <border>
      <left style="medium">
        <color rgb="FFC0504D"/>
      </left>
      <right/>
      <top style="medium">
        <color rgb="FFC0504D"/>
      </top>
      <bottom style="medium">
        <color rgb="FFC0504D"/>
      </bottom>
      <diagonal/>
    </border>
    <border>
      <left/>
      <right/>
      <top style="medium">
        <color rgb="FFC0504D"/>
      </top>
      <bottom style="medium">
        <color rgb="FFC0504D"/>
      </bottom>
      <diagonal/>
    </border>
    <border>
      <left/>
      <right style="medium">
        <color rgb="FFC0504D"/>
      </right>
      <top style="medium">
        <color rgb="FFC0504D"/>
      </top>
      <bottom style="medium">
        <color rgb="FFC0504D"/>
      </bottom>
      <diagonal/>
    </border>
    <border>
      <left style="medium">
        <color rgb="FFD99594"/>
      </left>
      <right style="medium">
        <color rgb="FFD99594"/>
      </right>
      <top/>
      <bottom style="medium">
        <color rgb="FFD99594"/>
      </bottom>
      <diagonal/>
    </border>
    <border>
      <left/>
      <right style="medium">
        <color rgb="FFD99594"/>
      </right>
      <top/>
      <bottom style="medium">
        <color rgb="FFD99594"/>
      </bottom>
      <diagonal/>
    </border>
    <border>
      <left style="medium">
        <color rgb="FFD99594"/>
      </left>
      <right style="medium">
        <color rgb="FFD99594"/>
      </right>
      <top style="medium">
        <color rgb="FFC0504D"/>
      </top>
      <bottom/>
      <diagonal/>
    </border>
    <border>
      <left style="medium">
        <color rgb="FFD99594"/>
      </left>
      <right style="medium">
        <color rgb="FFD99594"/>
      </right>
      <top/>
      <bottom/>
      <diagonal/>
    </border>
    <border>
      <left style="medium">
        <color rgb="FFD99594"/>
      </left>
      <right style="medium">
        <color rgb="FFD99594"/>
      </right>
      <top/>
      <bottom style="medium">
        <color rgb="FFC0504D"/>
      </bottom>
      <diagonal/>
    </border>
    <border>
      <left/>
      <right style="medium">
        <color rgb="FFD99594"/>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82">
    <xf numFmtId="0" fontId="0" fillId="0" borderId="0" xfId="0"/>
    <xf numFmtId="0" fontId="4" fillId="2" borderId="1" xfId="0" applyFont="1" applyFill="1" applyBorder="1" applyAlignment="1">
      <alignment horizontal="justify"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justify" vertical="center" wrapText="1"/>
    </xf>
    <xf numFmtId="0" fontId="3" fillId="0" borderId="4" xfId="0" applyFont="1" applyBorder="1" applyAlignment="1">
      <alignment horizontal="justify" vertical="center" wrapText="1"/>
    </xf>
    <xf numFmtId="0" fontId="0" fillId="0" borderId="0" xfId="0" applyAlignment="1">
      <alignment wrapText="1"/>
    </xf>
    <xf numFmtId="0" fontId="5" fillId="0" borderId="0" xfId="0" applyFont="1" applyAlignment="1">
      <alignment horizontal="left" vertical="center" wrapText="1"/>
    </xf>
    <xf numFmtId="0" fontId="6" fillId="0" borderId="4" xfId="0" applyFont="1" applyBorder="1" applyAlignment="1">
      <alignment horizontal="justify" vertical="center" wrapText="1"/>
    </xf>
    <xf numFmtId="0" fontId="7" fillId="2" borderId="1" xfId="0" applyFont="1" applyFill="1" applyBorder="1" applyAlignment="1">
      <alignment horizontal="justify" vertical="center" wrapText="1"/>
    </xf>
    <xf numFmtId="0" fontId="6" fillId="3" borderId="5" xfId="0" applyFont="1" applyFill="1" applyBorder="1" applyAlignment="1">
      <alignment horizontal="justify" vertical="center" wrapText="1"/>
    </xf>
    <xf numFmtId="8" fontId="2" fillId="3" borderId="5" xfId="0" applyNumberFormat="1" applyFont="1" applyFill="1" applyBorder="1" applyAlignment="1">
      <alignment horizontal="center" vertical="center" wrapText="1"/>
    </xf>
    <xf numFmtId="0" fontId="2" fillId="3"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44" fontId="2" fillId="0" borderId="5" xfId="2" applyFont="1" applyBorder="1" applyAlignment="1">
      <alignment horizontal="center" vertical="center" wrapText="1"/>
    </xf>
    <xf numFmtId="44" fontId="6" fillId="0" borderId="5" xfId="2" applyFont="1" applyBorder="1" applyAlignment="1">
      <alignment horizontal="justify" vertical="center" wrapText="1"/>
    </xf>
    <xf numFmtId="0" fontId="8" fillId="0" borderId="0" xfId="0" applyFont="1" applyAlignment="1">
      <alignment wrapText="1"/>
    </xf>
    <xf numFmtId="0" fontId="2" fillId="0" borderId="0" xfId="0" applyFont="1" applyAlignment="1">
      <alignment wrapText="1"/>
    </xf>
    <xf numFmtId="0" fontId="8" fillId="0" borderId="4" xfId="0" applyFont="1" applyBorder="1" applyAlignment="1">
      <alignment horizontal="justify" vertical="center" wrapText="1"/>
    </xf>
    <xf numFmtId="0" fontId="9" fillId="0" borderId="4" xfId="0" applyFont="1" applyBorder="1" applyAlignment="1">
      <alignment horizontal="justify" vertical="center" wrapText="1"/>
    </xf>
    <xf numFmtId="0" fontId="9" fillId="3" borderId="5" xfId="0" applyFont="1" applyFill="1" applyBorder="1" applyAlignment="1">
      <alignment horizontal="justify" vertical="center" wrapText="1"/>
    </xf>
    <xf numFmtId="8" fontId="9" fillId="0" borderId="5" xfId="0" applyNumberFormat="1" applyFont="1" applyBorder="1" applyAlignment="1">
      <alignment horizontal="right" vertical="center" wrapText="1"/>
    </xf>
    <xf numFmtId="0" fontId="9" fillId="0" borderId="5" xfId="0" applyFont="1" applyBorder="1" applyAlignment="1">
      <alignment horizontal="center" vertical="center" wrapText="1"/>
    </xf>
    <xf numFmtId="0" fontId="6" fillId="0" borderId="5" xfId="0" applyFont="1" applyBorder="1" applyAlignment="1">
      <alignment horizontal="center" vertical="center" wrapText="1"/>
    </xf>
    <xf numFmtId="44" fontId="2" fillId="0" borderId="5" xfId="2" applyFont="1" applyFill="1" applyBorder="1" applyAlignment="1">
      <alignment horizontal="center" vertical="center" wrapText="1"/>
    </xf>
    <xf numFmtId="0" fontId="3" fillId="4" borderId="4" xfId="0" applyFont="1" applyFill="1" applyBorder="1" applyAlignment="1">
      <alignment horizontal="justify" vertical="center" wrapText="1"/>
    </xf>
    <xf numFmtId="0" fontId="2" fillId="0" borderId="5" xfId="0" applyFont="1" applyBorder="1" applyAlignment="1">
      <alignment horizontal="center" vertical="center" wrapText="1"/>
    </xf>
    <xf numFmtId="44" fontId="2" fillId="0" borderId="5" xfId="0" applyNumberFormat="1" applyFont="1" applyBorder="1" applyAlignment="1">
      <alignment horizontal="center" vertical="center" wrapText="1"/>
    </xf>
    <xf numFmtId="8" fontId="2" fillId="0" borderId="5" xfId="2" applyNumberFormat="1" applyFont="1" applyBorder="1" applyAlignment="1">
      <alignment horizontal="center" vertical="center" wrapText="1"/>
    </xf>
    <xf numFmtId="44" fontId="4" fillId="2" borderId="3" xfId="0" applyNumberFormat="1" applyFont="1" applyFill="1" applyBorder="1" applyAlignment="1">
      <alignment horizontal="justify" vertical="center" wrapText="1"/>
    </xf>
    <xf numFmtId="44" fontId="0" fillId="0" borderId="0" xfId="0" applyNumberFormat="1" applyAlignment="1">
      <alignment wrapText="1"/>
    </xf>
    <xf numFmtId="8" fontId="0" fillId="0" borderId="0" xfId="0" applyNumberFormat="1" applyAlignment="1">
      <alignment wrapText="1"/>
    </xf>
    <xf numFmtId="44" fontId="0" fillId="0" borderId="0" xfId="0" applyNumberFormat="1"/>
    <xf numFmtId="0" fontId="6" fillId="4" borderId="5" xfId="0" applyFont="1" applyFill="1" applyBorder="1" applyAlignment="1">
      <alignment horizontal="center" vertical="center" wrapText="1"/>
    </xf>
    <xf numFmtId="44" fontId="6" fillId="3" borderId="5" xfId="0" applyNumberFormat="1" applyFont="1" applyFill="1" applyBorder="1" applyAlignment="1">
      <alignment horizontal="justify" vertical="center" wrapText="1"/>
    </xf>
    <xf numFmtId="0" fontId="4" fillId="2" borderId="2" xfId="0" applyFont="1" applyFill="1" applyBorder="1" applyAlignment="1">
      <alignment horizontal="justify" vertical="center" wrapText="1"/>
    </xf>
    <xf numFmtId="0" fontId="3" fillId="0" borderId="0" xfId="0" applyFont="1" applyAlignment="1">
      <alignment horizontal="justify" vertical="center" wrapText="1"/>
    </xf>
    <xf numFmtId="44" fontId="2" fillId="0" borderId="0" xfId="2"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0" xfId="0" applyFont="1" applyFill="1" applyAlignment="1">
      <alignment horizontal="center" vertical="center" wrapText="1"/>
    </xf>
    <xf numFmtId="44" fontId="4" fillId="2" borderId="2" xfId="0" applyNumberFormat="1" applyFont="1" applyFill="1" applyBorder="1" applyAlignment="1">
      <alignment horizontal="center" vertical="center" wrapText="1"/>
    </xf>
    <xf numFmtId="44" fontId="10" fillId="0" borderId="5" xfId="2" applyFont="1" applyFill="1" applyBorder="1" applyAlignment="1">
      <alignment horizontal="center" vertical="center" wrapText="1"/>
    </xf>
    <xf numFmtId="0" fontId="10" fillId="0" borderId="4" xfId="0" applyFont="1" applyBorder="1" applyAlignment="1">
      <alignment horizontal="center" vertical="center" wrapText="1"/>
    </xf>
    <xf numFmtId="0" fontId="11" fillId="0" borderId="0" xfId="0" applyFont="1"/>
    <xf numFmtId="0" fontId="10" fillId="0" borderId="4" xfId="0" applyFont="1" applyBorder="1" applyAlignment="1">
      <alignment horizontal="justify" vertical="center" wrapText="1"/>
    </xf>
    <xf numFmtId="44" fontId="10" fillId="0" borderId="5" xfId="2" applyFont="1" applyBorder="1" applyAlignment="1">
      <alignment horizontal="center" vertical="center" wrapText="1"/>
    </xf>
    <xf numFmtId="0" fontId="10" fillId="0" borderId="5" xfId="0" applyFont="1" applyBorder="1" applyAlignment="1">
      <alignment horizontal="center" vertical="center" wrapText="1"/>
    </xf>
    <xf numFmtId="44" fontId="10" fillId="0" borderId="5" xfId="0" applyNumberFormat="1" applyFont="1" applyBorder="1" applyAlignment="1">
      <alignment horizontal="center" vertical="center" wrapText="1"/>
    </xf>
    <xf numFmtId="0" fontId="12" fillId="0" borderId="0" xfId="0" applyFont="1" applyAlignment="1">
      <alignment wrapText="1"/>
    </xf>
    <xf numFmtId="0" fontId="10" fillId="0" borderId="0" xfId="0" applyFont="1" applyAlignment="1">
      <alignment wrapText="1"/>
    </xf>
    <xf numFmtId="44" fontId="10" fillId="0" borderId="0" xfId="0" applyNumberFormat="1" applyFont="1" applyAlignment="1">
      <alignment wrapText="1"/>
    </xf>
    <xf numFmtId="8" fontId="10" fillId="0" borderId="0" xfId="0" applyNumberFormat="1" applyFont="1" applyAlignment="1">
      <alignment wrapText="1"/>
    </xf>
    <xf numFmtId="165" fontId="2" fillId="0" borderId="5" xfId="1" applyNumberFormat="1" applyFont="1" applyFill="1" applyBorder="1" applyAlignment="1">
      <alignment horizontal="center" vertical="center" wrapText="1"/>
    </xf>
    <xf numFmtId="0" fontId="6" fillId="0" borderId="4" xfId="0" applyFont="1" applyBorder="1" applyAlignment="1">
      <alignment horizontal="left" vertical="center" wrapText="1"/>
    </xf>
    <xf numFmtId="8" fontId="12" fillId="0" borderId="0" xfId="0" applyNumberFormat="1" applyFont="1" applyAlignment="1">
      <alignment wrapText="1"/>
    </xf>
    <xf numFmtId="44" fontId="10" fillId="0" borderId="5" xfId="2" applyFont="1" applyBorder="1" applyAlignment="1">
      <alignment horizontal="justify" vertical="center" wrapText="1"/>
    </xf>
    <xf numFmtId="0" fontId="10" fillId="0" borderId="0" xfId="0" applyFont="1"/>
    <xf numFmtId="8" fontId="10" fillId="0" borderId="5" xfId="0" applyNumberFormat="1" applyFont="1" applyBorder="1" applyAlignment="1">
      <alignment horizontal="right" vertical="center" wrapText="1"/>
    </xf>
    <xf numFmtId="164" fontId="10" fillId="0" borderId="5" xfId="1" applyNumberFormat="1" applyFont="1" applyBorder="1" applyAlignment="1">
      <alignment horizontal="center" vertical="center" wrapText="1"/>
    </xf>
    <xf numFmtId="164" fontId="10" fillId="0" borderId="5" xfId="1" applyNumberFormat="1" applyFont="1" applyBorder="1" applyAlignment="1">
      <alignment horizontal="right" vertical="center" wrapText="1"/>
    </xf>
    <xf numFmtId="43" fontId="10" fillId="0" borderId="0" xfId="1" applyFont="1" applyAlignment="1">
      <alignment wrapText="1"/>
    </xf>
    <xf numFmtId="44" fontId="4" fillId="2" borderId="3" xfId="0" applyNumberFormat="1" applyFont="1" applyFill="1" applyBorder="1" applyAlignment="1">
      <alignment horizontal="center" vertical="center" wrapText="1"/>
    </xf>
    <xf numFmtId="0" fontId="10" fillId="0" borderId="0" xfId="0" applyFont="1" applyAlignment="1">
      <alignment horizontal="left" vertical="top"/>
    </xf>
    <xf numFmtId="44" fontId="2" fillId="3" borderId="5" xfId="2" applyFont="1" applyFill="1" applyBorder="1" applyAlignment="1" applyProtection="1">
      <alignment horizontal="center" vertical="center" wrapText="1"/>
      <protection locked="0"/>
    </xf>
    <xf numFmtId="44" fontId="6" fillId="3" borderId="5" xfId="0" applyNumberFormat="1" applyFont="1" applyFill="1" applyBorder="1" applyAlignment="1" applyProtection="1">
      <alignment horizontal="justify" vertical="center" wrapText="1"/>
      <protection locked="0"/>
    </xf>
    <xf numFmtId="164" fontId="6" fillId="3" borderId="5" xfId="1" applyNumberFormat="1" applyFont="1" applyFill="1" applyBorder="1" applyAlignment="1" applyProtection="1">
      <alignment horizontal="center" vertical="center" wrapText="1"/>
      <protection locked="0"/>
    </xf>
    <xf numFmtId="43" fontId="6" fillId="3" borderId="5" xfId="1" applyFont="1" applyFill="1" applyBorder="1" applyAlignment="1" applyProtection="1">
      <alignment horizontal="justify" vertical="center" wrapText="1"/>
      <protection locked="0"/>
    </xf>
    <xf numFmtId="44" fontId="2" fillId="0" borderId="9" xfId="2" applyFont="1" applyBorder="1" applyAlignment="1">
      <alignment horizontal="center" vertical="center" wrapText="1"/>
    </xf>
    <xf numFmtId="0" fontId="3" fillId="0" borderId="10" xfId="0" applyFont="1" applyBorder="1" applyAlignment="1">
      <alignment horizontal="justify" vertical="center" wrapText="1"/>
    </xf>
    <xf numFmtId="44" fontId="10" fillId="0" borderId="6" xfId="2" applyFont="1" applyBorder="1" applyAlignment="1">
      <alignment horizontal="center" vertical="center" wrapText="1"/>
    </xf>
    <xf numFmtId="44" fontId="10" fillId="0" borderId="7" xfId="2" applyFont="1" applyBorder="1" applyAlignment="1">
      <alignment horizontal="center" vertical="center" wrapText="1"/>
    </xf>
    <xf numFmtId="44" fontId="10" fillId="0" borderId="8" xfId="2" applyFont="1" applyBorder="1" applyAlignment="1">
      <alignment horizontal="center" vertical="center" wrapText="1"/>
    </xf>
    <xf numFmtId="44" fontId="6" fillId="3" borderId="6" xfId="0" applyNumberFormat="1" applyFont="1" applyFill="1" applyBorder="1" applyAlignment="1" applyProtection="1">
      <alignment horizontal="center" vertical="center" wrapText="1"/>
      <protection locked="0"/>
    </xf>
    <xf numFmtId="44" fontId="6" fillId="3" borderId="7" xfId="0" applyNumberFormat="1" applyFont="1" applyFill="1" applyBorder="1" applyAlignment="1" applyProtection="1">
      <alignment horizontal="center" vertical="center" wrapText="1"/>
      <protection locked="0"/>
    </xf>
    <xf numFmtId="44" fontId="6" fillId="3" borderId="8" xfId="0" applyNumberFormat="1" applyFont="1" applyFill="1" applyBorder="1" applyAlignment="1" applyProtection="1">
      <alignment horizontal="center" vertical="center" wrapText="1"/>
      <protection locked="0"/>
    </xf>
    <xf numFmtId="44" fontId="13" fillId="0" borderId="10" xfId="0" applyNumberFormat="1" applyFont="1" applyBorder="1" applyAlignment="1">
      <alignment horizontal="center"/>
    </xf>
    <xf numFmtId="0" fontId="13" fillId="0" borderId="10" xfId="0" applyFont="1" applyBorder="1" applyAlignment="1">
      <alignment horizontal="center"/>
    </xf>
    <xf numFmtId="0" fontId="4" fillId="2" borderId="2" xfId="0" applyFont="1" applyFill="1" applyBorder="1" applyAlignment="1">
      <alignment horizontal="justify" vertical="center" wrapText="1"/>
    </xf>
    <xf numFmtId="0" fontId="4" fillId="2" borderId="3" xfId="0" applyFont="1" applyFill="1" applyBorder="1" applyAlignment="1">
      <alignment horizontal="justify"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wrapText="1"/>
    </xf>
    <xf numFmtId="43" fontId="2" fillId="0" borderId="5" xfId="1" applyNumberFormat="1" applyFont="1" applyFill="1" applyBorder="1" applyAlignment="1">
      <alignment horizontal="center" vertical="center" wrapText="1"/>
    </xf>
  </cellXfs>
  <cellStyles count="3">
    <cellStyle name="Coma" xfId="1" builtinId="3"/>
    <cellStyle name="Moneda" xfId="2" builtinId="4"/>
    <cellStyle name="Normal" xfId="0" builtinId="0"/>
  </cellStyles>
  <dxfs count="5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HERNANDEZ SANCHEZ, ANA MARIA" id="{03612974-8544-4F3F-BB80-A87FCF0E843C}" userId="S::B647645@bcn.cat::31d6cec5-3e3e-4bbb-b13d-388943b8e4a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E19" dT="2025-02-25T11:42:01.64" personId="{03612974-8544-4F3F-BB80-A87FCF0E843C}" id="{76B0A389-883B-4600-B42C-1C2F108E0C3B}">
    <text>Caldria bloquejar les cel·les que contenen els preus màxims / unitats per tal d'habilitar únicament les cel·les que han d'informar per a concloure la corresponent oferta global</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4BD4A-8425-4150-AC1E-377C13A571FF}">
  <dimension ref="B2:P73"/>
  <sheetViews>
    <sheetView tabSelected="1" topLeftCell="A62" zoomScale="91" zoomScaleNormal="91" workbookViewId="0">
      <selection activeCell="C69" sqref="C69"/>
    </sheetView>
  </sheetViews>
  <sheetFormatPr defaultColWidth="11.54296875" defaultRowHeight="14.5" x14ac:dyDescent="0.35"/>
  <cols>
    <col min="2" max="2" width="36.1796875" customWidth="1"/>
    <col min="3" max="3" width="17.26953125" customWidth="1"/>
    <col min="4" max="4" width="17.81640625" customWidth="1"/>
    <col min="5" max="5" width="19.54296875" customWidth="1"/>
    <col min="6" max="6" width="18.54296875" customWidth="1"/>
    <col min="7" max="7" width="25.26953125" customWidth="1"/>
    <col min="8" max="8" width="16.7265625" customWidth="1"/>
    <col min="11" max="11" width="15" customWidth="1"/>
    <col min="12" max="12" width="13.7265625" customWidth="1"/>
    <col min="13" max="13" width="15.26953125" customWidth="1"/>
    <col min="15" max="15" width="25.1796875" customWidth="1"/>
  </cols>
  <sheetData>
    <row r="2" spans="2:8" s="42" customFormat="1" ht="18.5" x14ac:dyDescent="0.45">
      <c r="B2" s="42" t="s">
        <v>80</v>
      </c>
    </row>
    <row r="3" spans="2:8" ht="15" thickBot="1" x14ac:dyDescent="0.4"/>
    <row r="4" spans="2:8" ht="47" thickBot="1" x14ac:dyDescent="0.4">
      <c r="B4" s="1" t="s">
        <v>72</v>
      </c>
      <c r="C4" s="2" t="s">
        <v>73</v>
      </c>
      <c r="D4" s="2" t="s">
        <v>74</v>
      </c>
      <c r="E4" s="2" t="s">
        <v>75</v>
      </c>
      <c r="F4" s="38" t="s">
        <v>76</v>
      </c>
      <c r="G4" s="38" t="s">
        <v>77</v>
      </c>
      <c r="H4" s="38" t="s">
        <v>74</v>
      </c>
    </row>
    <row r="5" spans="2:8" ht="15" thickBot="1" x14ac:dyDescent="0.4">
      <c r="B5" s="52" t="s">
        <v>62</v>
      </c>
      <c r="C5" s="40">
        <v>64269.55711136746</v>
      </c>
      <c r="D5" s="63">
        <v>0</v>
      </c>
      <c r="E5" s="41">
        <v>1</v>
      </c>
      <c r="F5" s="64">
        <v>0</v>
      </c>
      <c r="G5" s="40">
        <f>C5*E5</f>
        <v>64269.55711136746</v>
      </c>
      <c r="H5" s="40">
        <f>D5*F5</f>
        <v>0</v>
      </c>
    </row>
    <row r="6" spans="2:8" ht="15" thickBot="1" x14ac:dyDescent="0.4">
      <c r="B6" s="52" t="s">
        <v>63</v>
      </c>
      <c r="C6" s="40">
        <v>65415.290846595395</v>
      </c>
      <c r="D6" s="63">
        <v>0</v>
      </c>
      <c r="E6" s="41">
        <v>1</v>
      </c>
      <c r="F6" s="64">
        <v>0</v>
      </c>
      <c r="G6" s="40">
        <f t="shared" ref="G6:H14" si="0">C6*E6</f>
        <v>65415.290846595395</v>
      </c>
      <c r="H6" s="40">
        <f t="shared" si="0"/>
        <v>0</v>
      </c>
    </row>
    <row r="7" spans="2:8" ht="15" thickBot="1" x14ac:dyDescent="0.4">
      <c r="B7" s="52" t="s">
        <v>64</v>
      </c>
      <c r="C7" s="40">
        <v>65452.15090151941</v>
      </c>
      <c r="D7" s="63">
        <v>0</v>
      </c>
      <c r="E7" s="41">
        <v>1</v>
      </c>
      <c r="F7" s="64">
        <v>0</v>
      </c>
      <c r="G7" s="40">
        <f t="shared" si="0"/>
        <v>65452.15090151941</v>
      </c>
      <c r="H7" s="40">
        <f t="shared" si="0"/>
        <v>0</v>
      </c>
    </row>
    <row r="8" spans="2:8" ht="15" thickBot="1" x14ac:dyDescent="0.4">
      <c r="B8" s="52" t="s">
        <v>65</v>
      </c>
      <c r="C8" s="40">
        <v>65972.494711367472</v>
      </c>
      <c r="D8" s="63">
        <v>0</v>
      </c>
      <c r="E8" s="41">
        <v>1</v>
      </c>
      <c r="F8" s="64">
        <v>0</v>
      </c>
      <c r="G8" s="40">
        <f t="shared" si="0"/>
        <v>65972.494711367472</v>
      </c>
      <c r="H8" s="40">
        <f t="shared" si="0"/>
        <v>0</v>
      </c>
    </row>
    <row r="9" spans="2:8" ht="26.5" thickBot="1" x14ac:dyDescent="0.4">
      <c r="B9" s="52" t="s">
        <v>66</v>
      </c>
      <c r="C9" s="40">
        <v>62813.097038829481</v>
      </c>
      <c r="D9" s="63">
        <v>0</v>
      </c>
      <c r="E9" s="41">
        <v>3</v>
      </c>
      <c r="F9" s="64">
        <v>0</v>
      </c>
      <c r="G9" s="40">
        <f t="shared" si="0"/>
        <v>188439.29111648846</v>
      </c>
      <c r="H9" s="40">
        <f t="shared" si="0"/>
        <v>0</v>
      </c>
    </row>
    <row r="10" spans="2:8" ht="15" thickBot="1" x14ac:dyDescent="0.4">
      <c r="B10" s="52" t="s">
        <v>67</v>
      </c>
      <c r="C10" s="40">
        <v>93912.175036747314</v>
      </c>
      <c r="D10" s="63">
        <v>0</v>
      </c>
      <c r="E10" s="41">
        <v>1</v>
      </c>
      <c r="F10" s="64">
        <v>0</v>
      </c>
      <c r="G10" s="40">
        <f t="shared" si="0"/>
        <v>93912.175036747314</v>
      </c>
      <c r="H10" s="40">
        <f t="shared" si="0"/>
        <v>0</v>
      </c>
    </row>
    <row r="11" spans="2:8" ht="15" thickBot="1" x14ac:dyDescent="0.4">
      <c r="B11" s="52" t="s">
        <v>68</v>
      </c>
      <c r="C11" s="40">
        <v>42558.973282104671</v>
      </c>
      <c r="D11" s="63">
        <v>0</v>
      </c>
      <c r="E11" s="41">
        <v>12</v>
      </c>
      <c r="F11" s="64">
        <v>0</v>
      </c>
      <c r="G11" s="40">
        <f t="shared" si="0"/>
        <v>510707.67938525602</v>
      </c>
      <c r="H11" s="40">
        <f t="shared" si="0"/>
        <v>0</v>
      </c>
    </row>
    <row r="12" spans="2:8" ht="15" thickBot="1" x14ac:dyDescent="0.4">
      <c r="B12" s="52" t="s">
        <v>69</v>
      </c>
      <c r="C12" s="40">
        <v>48404.251813449628</v>
      </c>
      <c r="D12" s="63">
        <v>0</v>
      </c>
      <c r="E12" s="41">
        <v>13</v>
      </c>
      <c r="F12" s="64">
        <v>0</v>
      </c>
      <c r="G12" s="40">
        <f t="shared" si="0"/>
        <v>629255.27357484517</v>
      </c>
      <c r="H12" s="40">
        <f t="shared" si="0"/>
        <v>0</v>
      </c>
    </row>
    <row r="13" spans="2:8" ht="15" thickBot="1" x14ac:dyDescent="0.4">
      <c r="B13" s="52" t="s">
        <v>70</v>
      </c>
      <c r="C13" s="40">
        <v>49919.208354642658</v>
      </c>
      <c r="D13" s="63">
        <v>0</v>
      </c>
      <c r="E13" s="41">
        <v>8</v>
      </c>
      <c r="F13" s="64">
        <v>0</v>
      </c>
      <c r="G13" s="40">
        <f t="shared" si="0"/>
        <v>399353.66683714127</v>
      </c>
      <c r="H13" s="40">
        <f t="shared" si="0"/>
        <v>0</v>
      </c>
    </row>
    <row r="14" spans="2:8" ht="15" thickBot="1" x14ac:dyDescent="0.4">
      <c r="B14" s="52" t="s">
        <v>71</v>
      </c>
      <c r="C14" s="40">
        <v>58139.225785987619</v>
      </c>
      <c r="D14" s="63">
        <v>0</v>
      </c>
      <c r="E14" s="41">
        <v>27</v>
      </c>
      <c r="F14" s="64">
        <v>0</v>
      </c>
      <c r="G14" s="40">
        <f t="shared" si="0"/>
        <v>1569759.0962216656</v>
      </c>
      <c r="H14" s="40">
        <f t="shared" si="0"/>
        <v>0</v>
      </c>
    </row>
    <row r="15" spans="2:8" ht="16" thickBot="1" x14ac:dyDescent="0.4">
      <c r="B15" s="1"/>
      <c r="C15" s="2"/>
      <c r="D15" s="2"/>
      <c r="E15" s="2"/>
      <c r="F15" s="2"/>
      <c r="G15" s="39">
        <f>SUM(G5:G14)</f>
        <v>3652536.6757429931</v>
      </c>
      <c r="H15" s="39">
        <f>SUM(H5:H14)</f>
        <v>0</v>
      </c>
    </row>
    <row r="18" spans="2:16" s="42" customFormat="1" ht="19" thickBot="1" x14ac:dyDescent="0.5">
      <c r="B18" s="42" t="s">
        <v>81</v>
      </c>
    </row>
    <row r="19" spans="2:16" s="5" customFormat="1" ht="62.5" thickBot="1" x14ac:dyDescent="0.4">
      <c r="B19" s="1" t="s">
        <v>0</v>
      </c>
      <c r="C19" s="2" t="s">
        <v>58</v>
      </c>
      <c r="D19" s="2" t="s">
        <v>57</v>
      </c>
      <c r="E19" s="2" t="s">
        <v>86</v>
      </c>
      <c r="F19" s="2" t="s">
        <v>1</v>
      </c>
      <c r="G19" s="2" t="s">
        <v>59</v>
      </c>
      <c r="H19" s="37" t="s">
        <v>3</v>
      </c>
      <c r="I19" s="37" t="s">
        <v>99</v>
      </c>
      <c r="J19" s="37" t="s">
        <v>87</v>
      </c>
      <c r="K19" s="37" t="s">
        <v>46</v>
      </c>
      <c r="L19" s="37" t="s">
        <v>100</v>
      </c>
      <c r="M19" s="37" t="s">
        <v>54</v>
      </c>
    </row>
    <row r="20" spans="2:16" s="48" customFormat="1" ht="13.5" thickBot="1" x14ac:dyDescent="0.35">
      <c r="B20" s="7" t="s">
        <v>4</v>
      </c>
      <c r="C20" s="68">
        <v>44.721899999999998</v>
      </c>
      <c r="D20" s="71">
        <v>0</v>
      </c>
      <c r="E20" s="45">
        <v>2</v>
      </c>
      <c r="F20" s="65">
        <v>0</v>
      </c>
      <c r="G20" s="46">
        <f>$D$20*F20</f>
        <v>0</v>
      </c>
      <c r="H20" s="44">
        <v>0</v>
      </c>
      <c r="I20" s="44">
        <f>C20*E20</f>
        <v>89.443799999999996</v>
      </c>
      <c r="J20" s="46">
        <f t="shared" ref="J20:J29" si="1">G20+H20</f>
        <v>0</v>
      </c>
      <c r="K20" s="45">
        <v>100</v>
      </c>
      <c r="L20" s="46">
        <f>I20*K20</f>
        <v>8944.3799999999992</v>
      </c>
      <c r="M20" s="44">
        <f>J20*K20</f>
        <v>0</v>
      </c>
      <c r="O20" s="59">
        <f>SUMPRODUCT(E20:E29,K20:K29)</f>
        <v>690</v>
      </c>
      <c r="P20" s="48" t="s">
        <v>107</v>
      </c>
    </row>
    <row r="21" spans="2:16" s="48" customFormat="1" ht="15" customHeight="1" thickBot="1" x14ac:dyDescent="0.35">
      <c r="B21" s="7" t="s">
        <v>6</v>
      </c>
      <c r="C21" s="69"/>
      <c r="D21" s="72"/>
      <c r="E21" s="45">
        <v>1</v>
      </c>
      <c r="F21" s="65">
        <v>0</v>
      </c>
      <c r="G21" s="46">
        <f t="shared" ref="G21:G29" si="2">$D$20*F21</f>
        <v>0</v>
      </c>
      <c r="H21" s="44">
        <f>K44</f>
        <v>0</v>
      </c>
      <c r="I21" s="44">
        <f>C20*E21+K43</f>
        <v>217.92189999999999</v>
      </c>
      <c r="J21" s="46">
        <f t="shared" si="1"/>
        <v>0</v>
      </c>
      <c r="K21" s="45">
        <v>50</v>
      </c>
      <c r="L21" s="46">
        <f t="shared" ref="L21:L29" si="3">I21*K21</f>
        <v>10896.094999999999</v>
      </c>
      <c r="M21" s="44">
        <f t="shared" ref="M21:M29" si="4">J21*K21</f>
        <v>0</v>
      </c>
      <c r="O21" s="49">
        <f>C20*O20</f>
        <v>30858.110999999997</v>
      </c>
      <c r="P21" s="48" t="s">
        <v>108</v>
      </c>
    </row>
    <row r="22" spans="2:16" s="48" customFormat="1" ht="15" customHeight="1" thickBot="1" x14ac:dyDescent="0.35">
      <c r="B22" s="7" t="s">
        <v>7</v>
      </c>
      <c r="C22" s="69"/>
      <c r="D22" s="72"/>
      <c r="E22" s="45">
        <v>2</v>
      </c>
      <c r="F22" s="65">
        <v>0</v>
      </c>
      <c r="G22" s="46">
        <f t="shared" si="2"/>
        <v>0</v>
      </c>
      <c r="H22" s="44">
        <f>C44</f>
        <v>0</v>
      </c>
      <c r="I22" s="44">
        <f>C20*E22+C43</f>
        <v>368.44380000000001</v>
      </c>
      <c r="J22" s="46">
        <f t="shared" si="1"/>
        <v>0</v>
      </c>
      <c r="K22" s="45">
        <v>50</v>
      </c>
      <c r="L22" s="46">
        <f t="shared" si="3"/>
        <v>18422.190000000002</v>
      </c>
      <c r="M22" s="44">
        <f t="shared" si="4"/>
        <v>0</v>
      </c>
      <c r="O22" s="49">
        <v>62650.1</v>
      </c>
      <c r="P22" s="61" t="s">
        <v>111</v>
      </c>
    </row>
    <row r="23" spans="2:16" s="48" customFormat="1" ht="15" customHeight="1" thickBot="1" x14ac:dyDescent="0.35">
      <c r="B23" s="7" t="s">
        <v>8</v>
      </c>
      <c r="C23" s="69"/>
      <c r="D23" s="72"/>
      <c r="E23" s="45">
        <v>1</v>
      </c>
      <c r="F23" s="65">
        <v>0</v>
      </c>
      <c r="G23" s="46">
        <f t="shared" si="2"/>
        <v>0</v>
      </c>
      <c r="H23" s="44">
        <f>K44</f>
        <v>0</v>
      </c>
      <c r="I23" s="44">
        <f>C20*E23+K43</f>
        <v>217.92189999999999</v>
      </c>
      <c r="J23" s="46">
        <f t="shared" si="1"/>
        <v>0</v>
      </c>
      <c r="K23" s="45">
        <v>50</v>
      </c>
      <c r="L23" s="46">
        <f t="shared" si="3"/>
        <v>10896.094999999999</v>
      </c>
      <c r="M23" s="44">
        <f t="shared" si="4"/>
        <v>0</v>
      </c>
      <c r="O23" s="49">
        <f>F37</f>
        <v>6150</v>
      </c>
      <c r="P23" s="48" t="s">
        <v>109</v>
      </c>
    </row>
    <row r="24" spans="2:16" s="48" customFormat="1" ht="15" customHeight="1" thickBot="1" x14ac:dyDescent="0.35">
      <c r="B24" s="7" t="s">
        <v>9</v>
      </c>
      <c r="C24" s="69"/>
      <c r="D24" s="72"/>
      <c r="E24" s="45">
        <v>2</v>
      </c>
      <c r="F24" s="65">
        <v>0</v>
      </c>
      <c r="G24" s="46">
        <f t="shared" si="2"/>
        <v>0</v>
      </c>
      <c r="H24" s="44">
        <f>H44</f>
        <v>0</v>
      </c>
      <c r="I24" s="44">
        <f>C20*E24+H43</f>
        <v>696.27380000000005</v>
      </c>
      <c r="J24" s="46">
        <f t="shared" si="1"/>
        <v>0</v>
      </c>
      <c r="K24" s="45">
        <v>20</v>
      </c>
      <c r="L24" s="46">
        <f t="shared" si="3"/>
        <v>13925.476000000001</v>
      </c>
      <c r="M24" s="44">
        <f t="shared" si="4"/>
        <v>0</v>
      </c>
      <c r="O24" s="50">
        <f>G55</f>
        <v>11975.37</v>
      </c>
      <c r="P24" s="48" t="s">
        <v>110</v>
      </c>
    </row>
    <row r="25" spans="2:16" s="48" customFormat="1" ht="15" customHeight="1" thickBot="1" x14ac:dyDescent="0.35">
      <c r="B25" s="7" t="s">
        <v>10</v>
      </c>
      <c r="C25" s="69"/>
      <c r="D25" s="72"/>
      <c r="E25" s="45">
        <v>1</v>
      </c>
      <c r="F25" s="65">
        <v>0</v>
      </c>
      <c r="G25" s="46">
        <f t="shared" si="2"/>
        <v>0</v>
      </c>
      <c r="H25" s="44">
        <f>D44</f>
        <v>0</v>
      </c>
      <c r="I25" s="44">
        <f>C20*E25+D43</f>
        <v>123.3219</v>
      </c>
      <c r="J25" s="46">
        <f t="shared" si="1"/>
        <v>0</v>
      </c>
      <c r="K25" s="45">
        <v>50</v>
      </c>
      <c r="L25" s="46">
        <f t="shared" si="3"/>
        <v>6166.0950000000003</v>
      </c>
      <c r="M25" s="44">
        <f t="shared" si="4"/>
        <v>0</v>
      </c>
      <c r="O25" s="49"/>
    </row>
    <row r="26" spans="2:16" s="48" customFormat="1" ht="15" customHeight="1" thickBot="1" x14ac:dyDescent="0.35">
      <c r="B26" s="7" t="s">
        <v>11</v>
      </c>
      <c r="C26" s="69"/>
      <c r="D26" s="72"/>
      <c r="E26" s="45">
        <v>1</v>
      </c>
      <c r="F26" s="65">
        <v>0</v>
      </c>
      <c r="G26" s="46">
        <f t="shared" si="2"/>
        <v>0</v>
      </c>
      <c r="H26" s="44">
        <f>E44</f>
        <v>0</v>
      </c>
      <c r="I26" s="44">
        <f>C20*E26+E43</f>
        <v>90.721900000000005</v>
      </c>
      <c r="J26" s="46">
        <f t="shared" si="1"/>
        <v>0</v>
      </c>
      <c r="K26" s="45">
        <v>50</v>
      </c>
      <c r="L26" s="46">
        <f t="shared" si="3"/>
        <v>4536.0950000000003</v>
      </c>
      <c r="M26" s="44">
        <f t="shared" si="4"/>
        <v>0</v>
      </c>
      <c r="O26" s="49">
        <f>G15+O21+O22+O23+O24</f>
        <v>3764170.2567429934</v>
      </c>
    </row>
    <row r="27" spans="2:16" s="48" customFormat="1" ht="15" customHeight="1" thickBot="1" x14ac:dyDescent="0.35">
      <c r="B27" s="7" t="s">
        <v>12</v>
      </c>
      <c r="C27" s="69"/>
      <c r="D27" s="72"/>
      <c r="E27" s="45">
        <v>1</v>
      </c>
      <c r="F27" s="65">
        <v>0</v>
      </c>
      <c r="G27" s="46">
        <f t="shared" si="2"/>
        <v>0</v>
      </c>
      <c r="H27" s="44">
        <f>F44</f>
        <v>0</v>
      </c>
      <c r="I27" s="44">
        <f>C20*E27+F43</f>
        <v>83.321899999999999</v>
      </c>
      <c r="J27" s="46">
        <f t="shared" si="1"/>
        <v>0</v>
      </c>
      <c r="K27" s="45">
        <v>50</v>
      </c>
      <c r="L27" s="46">
        <f t="shared" si="3"/>
        <v>4166.0950000000003</v>
      </c>
      <c r="M27" s="44">
        <f t="shared" si="4"/>
        <v>0</v>
      </c>
      <c r="N27" s="49"/>
      <c r="O27" s="49"/>
    </row>
    <row r="28" spans="2:16" s="48" customFormat="1" ht="15" customHeight="1" thickBot="1" x14ac:dyDescent="0.35">
      <c r="B28" s="7" t="s">
        <v>13</v>
      </c>
      <c r="C28" s="69"/>
      <c r="D28" s="72"/>
      <c r="E28" s="45">
        <v>1</v>
      </c>
      <c r="F28" s="65">
        <v>0</v>
      </c>
      <c r="G28" s="46">
        <f t="shared" si="2"/>
        <v>0</v>
      </c>
      <c r="H28" s="44">
        <f>I44</f>
        <v>0</v>
      </c>
      <c r="I28" s="44">
        <f>C20*E28+I43</f>
        <v>105.22190000000001</v>
      </c>
      <c r="J28" s="46">
        <f t="shared" si="1"/>
        <v>0</v>
      </c>
      <c r="K28" s="45">
        <v>50</v>
      </c>
      <c r="L28" s="46">
        <f t="shared" si="3"/>
        <v>5261.0950000000003</v>
      </c>
      <c r="M28" s="44">
        <f t="shared" si="4"/>
        <v>0</v>
      </c>
      <c r="O28" s="49"/>
    </row>
    <row r="29" spans="2:16" s="48" customFormat="1" ht="15" customHeight="1" thickBot="1" x14ac:dyDescent="0.35">
      <c r="B29" s="7" t="s">
        <v>14</v>
      </c>
      <c r="C29" s="70"/>
      <c r="D29" s="73"/>
      <c r="E29" s="45">
        <v>1</v>
      </c>
      <c r="F29" s="65">
        <v>0</v>
      </c>
      <c r="G29" s="46">
        <f t="shared" si="2"/>
        <v>0</v>
      </c>
      <c r="H29" s="44">
        <f>J44</f>
        <v>0</v>
      </c>
      <c r="I29" s="44">
        <f>C20*E29+J43</f>
        <v>205.89189999999999</v>
      </c>
      <c r="J29" s="46">
        <f t="shared" si="1"/>
        <v>0</v>
      </c>
      <c r="K29" s="45">
        <v>50</v>
      </c>
      <c r="L29" s="46">
        <f t="shared" si="3"/>
        <v>10294.594999999999</v>
      </c>
      <c r="M29" s="44">
        <f t="shared" si="4"/>
        <v>0</v>
      </c>
      <c r="O29" s="49"/>
    </row>
    <row r="30" spans="2:16" s="5" customFormat="1" ht="16" thickBot="1" x14ac:dyDescent="0.4">
      <c r="B30" s="1" t="s">
        <v>49</v>
      </c>
      <c r="C30" s="3"/>
      <c r="D30" s="3"/>
      <c r="E30" s="3"/>
      <c r="F30" s="3"/>
      <c r="G30" s="3"/>
      <c r="H30" s="3"/>
      <c r="I30" s="3"/>
      <c r="J30" s="3"/>
      <c r="K30" s="3"/>
      <c r="L30" s="28">
        <f>SUM(L20:L29)</f>
        <v>93508.21100000001</v>
      </c>
      <c r="M30" s="28">
        <f>SUM(M20:M29)</f>
        <v>0</v>
      </c>
      <c r="O30" s="29"/>
    </row>
    <row r="31" spans="2:16" s="5" customFormat="1" ht="16" thickBot="1" x14ac:dyDescent="0.4">
      <c r="B31" s="35"/>
      <c r="C31" s="36"/>
      <c r="D31" s="36"/>
      <c r="E31" s="36"/>
      <c r="F31" s="36"/>
      <c r="G31" s="36"/>
      <c r="H31" s="36"/>
    </row>
    <row r="32" spans="2:16" s="5" customFormat="1" ht="47" thickBot="1" x14ac:dyDescent="0.4">
      <c r="B32" s="1" t="s">
        <v>47</v>
      </c>
      <c r="C32" s="2" t="s">
        <v>82</v>
      </c>
      <c r="D32" s="37" t="s">
        <v>60</v>
      </c>
      <c r="E32" s="37" t="s">
        <v>46</v>
      </c>
      <c r="F32" s="37" t="s">
        <v>97</v>
      </c>
      <c r="G32" s="37" t="s">
        <v>98</v>
      </c>
    </row>
    <row r="33" spans="2:14" s="48" customFormat="1" ht="13.5" thickBot="1" x14ac:dyDescent="0.35">
      <c r="B33" s="7" t="str">
        <f>C48</f>
        <v>Cable USB</v>
      </c>
      <c r="C33" s="44">
        <f>C49</f>
        <v>8</v>
      </c>
      <c r="D33" s="44">
        <f>C50</f>
        <v>0</v>
      </c>
      <c r="E33" s="45">
        <v>100</v>
      </c>
      <c r="F33" s="44">
        <f>C33*E33</f>
        <v>800</v>
      </c>
      <c r="G33" s="44">
        <f>E33*D33</f>
        <v>0</v>
      </c>
      <c r="H33" s="47"/>
      <c r="I33" s="47"/>
      <c r="J33" s="47"/>
      <c r="K33" s="53"/>
      <c r="L33" s="47"/>
      <c r="M33" s="47"/>
    </row>
    <row r="34" spans="2:14" s="48" customFormat="1" ht="13.5" thickBot="1" x14ac:dyDescent="0.35">
      <c r="B34" s="7" t="str">
        <f>D48</f>
        <v>Cable HDMI</v>
      </c>
      <c r="C34" s="44">
        <f>D49</f>
        <v>18</v>
      </c>
      <c r="D34" s="44">
        <f>D50</f>
        <v>0</v>
      </c>
      <c r="E34" s="45">
        <v>100</v>
      </c>
      <c r="F34" s="44">
        <f t="shared" ref="F34:F36" si="5">C34*E34</f>
        <v>1800</v>
      </c>
      <c r="G34" s="44">
        <f>E34*D34</f>
        <v>0</v>
      </c>
      <c r="H34" s="47"/>
      <c r="I34" s="47"/>
      <c r="J34" s="47"/>
      <c r="K34" s="47"/>
      <c r="L34" s="47"/>
      <c r="M34" s="47"/>
    </row>
    <row r="35" spans="2:14" s="48" customFormat="1" ht="13.5" thickBot="1" x14ac:dyDescent="0.35">
      <c r="B35" s="7" t="str">
        <f>E48</f>
        <v>Ratolí</v>
      </c>
      <c r="C35" s="44">
        <f>E49</f>
        <v>18</v>
      </c>
      <c r="D35" s="44">
        <f>E50</f>
        <v>0</v>
      </c>
      <c r="E35" s="45">
        <v>100</v>
      </c>
      <c r="F35" s="44">
        <f t="shared" si="5"/>
        <v>1800</v>
      </c>
      <c r="G35" s="44">
        <f>E35*D35</f>
        <v>0</v>
      </c>
      <c r="H35" s="47"/>
      <c r="I35" s="47"/>
      <c r="J35" s="47"/>
      <c r="K35" s="47"/>
      <c r="L35" s="47"/>
      <c r="M35" s="47"/>
    </row>
    <row r="36" spans="2:14" s="48" customFormat="1" ht="13.5" thickBot="1" x14ac:dyDescent="0.35">
      <c r="B36" s="7" t="str">
        <f>F48</f>
        <v>Teclat</v>
      </c>
      <c r="C36" s="44">
        <f>F49</f>
        <v>35</v>
      </c>
      <c r="D36" s="44">
        <f>F50</f>
        <v>0</v>
      </c>
      <c r="E36" s="45">
        <v>50</v>
      </c>
      <c r="F36" s="44">
        <f t="shared" si="5"/>
        <v>1750</v>
      </c>
      <c r="G36" s="44">
        <f>E36*D36</f>
        <v>0</v>
      </c>
      <c r="H36" s="47"/>
      <c r="I36" s="47"/>
      <c r="J36" s="47"/>
      <c r="K36" s="47"/>
      <c r="L36" s="47"/>
      <c r="M36" s="47"/>
    </row>
    <row r="37" spans="2:14" s="5" customFormat="1" ht="16" thickBot="1" x14ac:dyDescent="0.4">
      <c r="B37" s="1" t="s">
        <v>49</v>
      </c>
      <c r="C37" s="34"/>
      <c r="D37" s="3"/>
      <c r="E37" s="3"/>
      <c r="F37" s="28">
        <f>SUM(F33:F36)</f>
        <v>6150</v>
      </c>
      <c r="G37" s="28">
        <f>SUM(G33:G36)</f>
        <v>0</v>
      </c>
    </row>
    <row r="38" spans="2:14" s="5" customFormat="1" x14ac:dyDescent="0.35">
      <c r="B38" s="6"/>
    </row>
    <row r="39" spans="2:14" s="5" customFormat="1" x14ac:dyDescent="0.35">
      <c r="B39" s="6"/>
    </row>
    <row r="40" spans="2:14" s="5" customFormat="1" ht="15" thickBot="1" x14ac:dyDescent="0.4">
      <c r="B40" s="6"/>
    </row>
    <row r="41" spans="2:14" s="5" customFormat="1" ht="16" thickBot="1" x14ac:dyDescent="0.4">
      <c r="B41" s="1" t="s">
        <v>83</v>
      </c>
      <c r="C41" s="76" t="s">
        <v>84</v>
      </c>
      <c r="D41" s="76"/>
      <c r="E41" s="76"/>
      <c r="F41" s="76"/>
      <c r="G41" s="76"/>
      <c r="H41" s="76"/>
      <c r="I41" s="76"/>
      <c r="J41" s="76"/>
      <c r="K41" s="76"/>
      <c r="L41" s="76"/>
      <c r="M41" s="76"/>
      <c r="N41" s="77"/>
    </row>
    <row r="42" spans="2:14" s="5" customFormat="1" ht="26.5" thickBot="1" x14ac:dyDescent="0.4">
      <c r="B42" s="7"/>
      <c r="C42" s="22" t="s">
        <v>61</v>
      </c>
      <c r="D42" s="22" t="s">
        <v>18</v>
      </c>
      <c r="E42" s="22" t="s">
        <v>19</v>
      </c>
      <c r="F42" s="22" t="s">
        <v>20</v>
      </c>
      <c r="G42" s="22" t="s">
        <v>21</v>
      </c>
      <c r="H42" s="22" t="s">
        <v>22</v>
      </c>
      <c r="I42" s="22" t="s">
        <v>23</v>
      </c>
      <c r="J42" s="22" t="s">
        <v>24</v>
      </c>
      <c r="K42" s="22" t="s">
        <v>56</v>
      </c>
      <c r="L42" s="22" t="s">
        <v>26</v>
      </c>
      <c r="M42" s="22" t="s">
        <v>27</v>
      </c>
      <c r="N42" s="22" t="s">
        <v>28</v>
      </c>
    </row>
    <row r="43" spans="2:14" s="16" customFormat="1" ht="16" thickBot="1" x14ac:dyDescent="0.4">
      <c r="B43" s="7" t="s">
        <v>53</v>
      </c>
      <c r="C43" s="54">
        <v>279</v>
      </c>
      <c r="D43" s="54">
        <v>78.599999999999994</v>
      </c>
      <c r="E43" s="54">
        <v>46</v>
      </c>
      <c r="F43" s="54">
        <v>38.6</v>
      </c>
      <c r="G43" s="54">
        <v>523</v>
      </c>
      <c r="H43" s="54">
        <v>606.83000000000004</v>
      </c>
      <c r="I43" s="54">
        <v>60.5</v>
      </c>
      <c r="J43" s="54">
        <v>161.16999999999999</v>
      </c>
      <c r="K43" s="54">
        <v>173.2</v>
      </c>
      <c r="L43" s="54">
        <v>63.67</v>
      </c>
      <c r="M43" s="54">
        <v>36</v>
      </c>
      <c r="N43" s="54">
        <v>29.2</v>
      </c>
    </row>
    <row r="44" spans="2:14" s="15" customFormat="1" ht="15" thickBot="1" x14ac:dyDescent="0.4">
      <c r="B44" s="7" t="s">
        <v>54</v>
      </c>
      <c r="C44" s="63">
        <v>0</v>
      </c>
      <c r="D44" s="63">
        <v>0</v>
      </c>
      <c r="E44" s="63">
        <v>0</v>
      </c>
      <c r="F44" s="63">
        <v>0</v>
      </c>
      <c r="G44" s="63">
        <v>0</v>
      </c>
      <c r="H44" s="63">
        <v>0</v>
      </c>
      <c r="I44" s="63">
        <v>0</v>
      </c>
      <c r="J44" s="63">
        <v>0</v>
      </c>
      <c r="K44" s="63">
        <v>0</v>
      </c>
      <c r="L44" s="63">
        <v>0</v>
      </c>
      <c r="M44" s="63">
        <v>0</v>
      </c>
      <c r="N44" s="63">
        <v>0</v>
      </c>
    </row>
    <row r="45" spans="2:14" s="15" customFormat="1" x14ac:dyDescent="0.35"/>
    <row r="46" spans="2:14" s="15" customFormat="1" ht="15" thickBot="1" x14ac:dyDescent="0.4"/>
    <row r="47" spans="2:14" s="15" customFormat="1" ht="16" thickBot="1" x14ac:dyDescent="0.4">
      <c r="B47" s="1" t="s">
        <v>85</v>
      </c>
      <c r="C47" s="76" t="s">
        <v>88</v>
      </c>
      <c r="D47" s="76"/>
      <c r="E47" s="76"/>
      <c r="F47" s="77"/>
      <c r="G47" s="16"/>
      <c r="H47" s="16"/>
      <c r="I47" s="16"/>
      <c r="J47" s="16"/>
      <c r="K47" s="16"/>
      <c r="L47" s="16"/>
      <c r="M47" s="16"/>
      <c r="N47" s="16"/>
    </row>
    <row r="48" spans="2:14" s="48" customFormat="1" ht="16.149999999999999" customHeight="1" thickBot="1" x14ac:dyDescent="0.35">
      <c r="B48" s="43"/>
      <c r="C48" s="22" t="s">
        <v>32</v>
      </c>
      <c r="D48" s="22" t="s">
        <v>33</v>
      </c>
      <c r="E48" s="22" t="s">
        <v>34</v>
      </c>
      <c r="F48" s="22" t="s">
        <v>18</v>
      </c>
    </row>
    <row r="49" spans="2:7" s="48" customFormat="1" ht="13.5" thickBot="1" x14ac:dyDescent="0.35">
      <c r="B49" s="7" t="s">
        <v>55</v>
      </c>
      <c r="C49" s="56">
        <v>8</v>
      </c>
      <c r="D49" s="56">
        <v>18</v>
      </c>
      <c r="E49" s="56">
        <v>18</v>
      </c>
      <c r="F49" s="56">
        <v>35</v>
      </c>
    </row>
    <row r="50" spans="2:7" s="48" customFormat="1" ht="13.5" thickBot="1" x14ac:dyDescent="0.35">
      <c r="B50" s="7" t="s">
        <v>54</v>
      </c>
      <c r="C50" s="63">
        <v>0</v>
      </c>
      <c r="D50" s="63">
        <v>0</v>
      </c>
      <c r="E50" s="63">
        <v>0</v>
      </c>
      <c r="F50" s="63">
        <v>0</v>
      </c>
    </row>
    <row r="52" spans="2:7" ht="15" thickBot="1" x14ac:dyDescent="0.4"/>
    <row r="53" spans="2:7" ht="16" thickBot="1" x14ac:dyDescent="0.4">
      <c r="B53" s="1" t="s">
        <v>89</v>
      </c>
      <c r="C53" s="76"/>
      <c r="D53" s="76"/>
      <c r="E53" s="76"/>
      <c r="F53" s="77"/>
      <c r="G53" s="34"/>
    </row>
    <row r="54" spans="2:7" s="55" customFormat="1" ht="33.65" customHeight="1" thickBot="1" x14ac:dyDescent="0.35">
      <c r="B54" s="43"/>
      <c r="C54" s="22" t="s">
        <v>90</v>
      </c>
      <c r="D54" s="22" t="s">
        <v>93</v>
      </c>
      <c r="E54" s="22" t="s">
        <v>101</v>
      </c>
      <c r="F54" s="22" t="s">
        <v>93</v>
      </c>
      <c r="G54" s="60" t="s">
        <v>94</v>
      </c>
    </row>
    <row r="55" spans="2:7" s="55" customFormat="1" ht="16" thickBot="1" x14ac:dyDescent="0.35">
      <c r="B55" s="7" t="s">
        <v>91</v>
      </c>
      <c r="C55" s="56">
        <v>169.09</v>
      </c>
      <c r="D55" s="57">
        <v>70</v>
      </c>
      <c r="E55" s="56">
        <v>139.06700000000001</v>
      </c>
      <c r="F55" s="58">
        <v>1</v>
      </c>
      <c r="G55" s="28">
        <f>ROUND(C55*D55+E55*F55,2)</f>
        <v>11975.37</v>
      </c>
    </row>
    <row r="56" spans="2:7" s="55" customFormat="1" ht="16" thickBot="1" x14ac:dyDescent="0.35">
      <c r="B56" s="7" t="s">
        <v>92</v>
      </c>
      <c r="C56" s="63">
        <v>0</v>
      </c>
      <c r="D56" s="57">
        <v>70</v>
      </c>
      <c r="E56" s="63">
        <v>0</v>
      </c>
      <c r="F56" s="58">
        <v>1</v>
      </c>
      <c r="G56" s="28">
        <f>C56*D56+E56*F56</f>
        <v>0</v>
      </c>
    </row>
    <row r="60" spans="2:7" ht="18.5" x14ac:dyDescent="0.45">
      <c r="B60" s="42" t="s">
        <v>106</v>
      </c>
    </row>
    <row r="61" spans="2:7" ht="15" thickBot="1" x14ac:dyDescent="0.4"/>
    <row r="62" spans="2:7" ht="31.5" thickBot="1" x14ac:dyDescent="0.4">
      <c r="B62" s="1" t="s">
        <v>103</v>
      </c>
      <c r="C62" s="2" t="s">
        <v>38</v>
      </c>
      <c r="D62" s="2" t="s">
        <v>43</v>
      </c>
    </row>
    <row r="63" spans="2:7" ht="16" thickBot="1" x14ac:dyDescent="0.4">
      <c r="B63" s="4" t="s">
        <v>95</v>
      </c>
      <c r="C63" s="13">
        <f>G15+L30+F37+G55</f>
        <v>3764170.2567429934</v>
      </c>
      <c r="D63" s="62">
        <f>H15+M30+G37+G56</f>
        <v>0</v>
      </c>
    </row>
    <row r="64" spans="2:7" ht="16" thickBot="1" x14ac:dyDescent="0.4">
      <c r="B64" s="4" t="s">
        <v>96</v>
      </c>
      <c r="C64" s="13">
        <f>C63*1.21</f>
        <v>4554646.0106590223</v>
      </c>
      <c r="D64" s="62">
        <f>D63*1.21</f>
        <v>0</v>
      </c>
      <c r="F64" s="31"/>
    </row>
    <row r="65" spans="2:7" ht="16" thickBot="1" x14ac:dyDescent="0.4">
      <c r="B65" s="4" t="s">
        <v>78</v>
      </c>
      <c r="C65" s="13">
        <f>C63/12</f>
        <v>313680.85472858278</v>
      </c>
      <c r="D65" s="62">
        <f>D63/12</f>
        <v>0</v>
      </c>
    </row>
    <row r="66" spans="2:7" ht="16" thickBot="1" x14ac:dyDescent="0.4">
      <c r="B66" s="4" t="s">
        <v>79</v>
      </c>
      <c r="C66" s="13">
        <f>C65*1.21</f>
        <v>379553.83422158513</v>
      </c>
      <c r="D66" s="62">
        <f>D65*1.21</f>
        <v>0</v>
      </c>
      <c r="F66" s="31"/>
    </row>
    <row r="67" spans="2:7" ht="15" thickBot="1" x14ac:dyDescent="0.4"/>
    <row r="68" spans="2:7" ht="16" thickBot="1" x14ac:dyDescent="0.4">
      <c r="B68" s="1" t="s">
        <v>105</v>
      </c>
      <c r="C68" s="2" t="s">
        <v>40</v>
      </c>
      <c r="D68" s="2" t="s">
        <v>41</v>
      </c>
      <c r="E68" s="2" t="s">
        <v>42</v>
      </c>
      <c r="F68" s="2" t="s">
        <v>44</v>
      </c>
      <c r="G68" s="2" t="s">
        <v>45</v>
      </c>
    </row>
    <row r="69" spans="2:7" ht="16" thickBot="1" x14ac:dyDescent="0.4">
      <c r="B69" s="4" t="s">
        <v>39</v>
      </c>
      <c r="C69" s="81">
        <f>(225/365)*12</f>
        <v>7.397260273972603</v>
      </c>
      <c r="D69" s="51">
        <v>12</v>
      </c>
      <c r="E69" s="51">
        <v>12</v>
      </c>
      <c r="F69" s="51">
        <v>12</v>
      </c>
      <c r="G69" s="51">
        <v>12</v>
      </c>
    </row>
    <row r="70" spans="2:7" ht="16" thickBot="1" x14ac:dyDescent="0.4">
      <c r="B70" s="4" t="s">
        <v>102</v>
      </c>
      <c r="C70" s="23">
        <f>$D$65*C69</f>
        <v>0</v>
      </c>
      <c r="D70" s="23">
        <f>$D$65*D69</f>
        <v>0</v>
      </c>
      <c r="E70" s="23">
        <f>$D$65*E69</f>
        <v>0</v>
      </c>
      <c r="F70" s="23">
        <f>$D$65*F69</f>
        <v>0</v>
      </c>
      <c r="G70" s="23">
        <f>$D$65*G69</f>
        <v>0</v>
      </c>
    </row>
    <row r="71" spans="2:7" ht="16" thickBot="1" x14ac:dyDescent="0.4">
      <c r="B71" s="4" t="s">
        <v>104</v>
      </c>
      <c r="C71" s="66">
        <f>$D$66*C69</f>
        <v>0</v>
      </c>
      <c r="D71" s="66">
        <f>$D$66*D69</f>
        <v>0</v>
      </c>
      <c r="E71" s="66">
        <f>$D$66*E69</f>
        <v>0</v>
      </c>
      <c r="F71" s="13">
        <f>$D$66*F69</f>
        <v>0</v>
      </c>
      <c r="G71" s="13">
        <f>$D$66*G69</f>
        <v>0</v>
      </c>
    </row>
    <row r="72" spans="2:7" ht="31" x14ac:dyDescent="0.35">
      <c r="B72" s="67" t="s">
        <v>112</v>
      </c>
      <c r="C72" s="74">
        <f>C70+D70+E70</f>
        <v>0</v>
      </c>
      <c r="D72" s="75"/>
      <c r="E72" s="75"/>
    </row>
    <row r="73" spans="2:7" ht="31" x14ac:dyDescent="0.35">
      <c r="B73" s="67" t="s">
        <v>113</v>
      </c>
      <c r="C73" s="74">
        <f>C71+D71+E71</f>
        <v>0</v>
      </c>
      <c r="D73" s="75"/>
      <c r="E73" s="75"/>
    </row>
  </sheetData>
  <sheetProtection algorithmName="SHA-512" hashValue="EHdADsJyxnPG0cyPOLX3atLJCSfZSWhzBqTMU2n3lsVpQIQzMVWiELpkANGKCQo4KxA7Pvy9vnry3dxj8nwEXg==" saltValue="/xwBLWfF+4UG+kg3e0o5ng==" spinCount="100000" sheet="1" objects="1" scenarios="1"/>
  <mergeCells count="7">
    <mergeCell ref="C20:C29"/>
    <mergeCell ref="D20:D29"/>
    <mergeCell ref="C72:E72"/>
    <mergeCell ref="C73:E73"/>
    <mergeCell ref="C41:N41"/>
    <mergeCell ref="C47:F47"/>
    <mergeCell ref="C53:F53"/>
  </mergeCells>
  <conditionalFormatting sqref="C44">
    <cfRule type="cellIs" dxfId="52" priority="43" operator="greaterThan">
      <formula>$C$43</formula>
    </cfRule>
  </conditionalFormatting>
  <conditionalFormatting sqref="C50">
    <cfRule type="cellIs" dxfId="51" priority="47" operator="greaterThan">
      <formula>$C$49</formula>
    </cfRule>
  </conditionalFormatting>
  <conditionalFormatting sqref="C56">
    <cfRule type="cellIs" dxfId="50" priority="50" operator="greaterThan">
      <formula>$C$55</formula>
    </cfRule>
  </conditionalFormatting>
  <conditionalFormatting sqref="D5">
    <cfRule type="cellIs" dxfId="49" priority="20" operator="greaterThan">
      <formula>$C$5</formula>
    </cfRule>
  </conditionalFormatting>
  <conditionalFormatting sqref="D6">
    <cfRule type="cellIs" dxfId="48" priority="19" operator="greaterThan">
      <formula>$C$6</formula>
    </cfRule>
  </conditionalFormatting>
  <conditionalFormatting sqref="D7">
    <cfRule type="cellIs" dxfId="47" priority="18" operator="greaterThan">
      <formula>$C$7</formula>
    </cfRule>
  </conditionalFormatting>
  <conditionalFormatting sqref="D8">
    <cfRule type="cellIs" dxfId="46" priority="17" operator="greaterThan">
      <formula>$C$8</formula>
    </cfRule>
  </conditionalFormatting>
  <conditionalFormatting sqref="D9">
    <cfRule type="cellIs" dxfId="45" priority="16" operator="greaterThan">
      <formula>$C$9</formula>
    </cfRule>
  </conditionalFormatting>
  <conditionalFormatting sqref="D10">
    <cfRule type="cellIs" dxfId="44" priority="15" operator="greaterThan">
      <formula>$C$10</formula>
    </cfRule>
  </conditionalFormatting>
  <conditionalFormatting sqref="D11">
    <cfRule type="cellIs" dxfId="43" priority="14" operator="greaterThan">
      <formula>$C$11</formula>
    </cfRule>
  </conditionalFormatting>
  <conditionalFormatting sqref="D12">
    <cfRule type="cellIs" dxfId="42" priority="13" operator="greaterThan">
      <formula>$C$12</formula>
    </cfRule>
  </conditionalFormatting>
  <conditionalFormatting sqref="D13">
    <cfRule type="cellIs" dxfId="41" priority="12" operator="greaterThan">
      <formula>$C$13</formula>
    </cfRule>
  </conditionalFormatting>
  <conditionalFormatting sqref="D14">
    <cfRule type="cellIs" dxfId="40" priority="11" operator="greaterThan">
      <formula>$C$14</formula>
    </cfRule>
  </conditionalFormatting>
  <conditionalFormatting sqref="D20:D29">
    <cfRule type="cellIs" dxfId="39" priority="31" operator="greaterThan">
      <formula>$C$20</formula>
    </cfRule>
  </conditionalFormatting>
  <conditionalFormatting sqref="D44">
    <cfRule type="cellIs" dxfId="38" priority="42" operator="greaterThan">
      <formula>$D$43</formula>
    </cfRule>
  </conditionalFormatting>
  <conditionalFormatting sqref="D50">
    <cfRule type="cellIs" dxfId="37" priority="46" operator="greaterThan">
      <formula>$D$49</formula>
    </cfRule>
  </conditionalFormatting>
  <conditionalFormatting sqref="D63">
    <cfRule type="cellIs" dxfId="36" priority="54" operator="greaterThan">
      <formula>$C$63</formula>
    </cfRule>
  </conditionalFormatting>
  <conditionalFormatting sqref="D64">
    <cfRule type="cellIs" dxfId="35" priority="53" operator="greaterThan">
      <formula>$C$64</formula>
    </cfRule>
  </conditionalFormatting>
  <conditionalFormatting sqref="D65">
    <cfRule type="cellIs" dxfId="34" priority="52" operator="greaterThan">
      <formula>$C$65</formula>
    </cfRule>
  </conditionalFormatting>
  <conditionalFormatting sqref="D66">
    <cfRule type="cellIs" dxfId="33" priority="51" operator="greaterThan">
      <formula>$C$66</formula>
    </cfRule>
  </conditionalFormatting>
  <conditionalFormatting sqref="E44">
    <cfRule type="cellIs" dxfId="32" priority="41" operator="greaterThan">
      <formula>$E$43</formula>
    </cfRule>
  </conditionalFormatting>
  <conditionalFormatting sqref="E50">
    <cfRule type="cellIs" dxfId="31" priority="45" operator="greaterThan">
      <formula>$E$49</formula>
    </cfRule>
  </conditionalFormatting>
  <conditionalFormatting sqref="E56">
    <cfRule type="cellIs" dxfId="30" priority="49" operator="greaterThan">
      <formula>$E$55</formula>
    </cfRule>
  </conditionalFormatting>
  <conditionalFormatting sqref="F5">
    <cfRule type="cellIs" dxfId="29" priority="10" operator="lessThan">
      <formula>$E$5</formula>
    </cfRule>
  </conditionalFormatting>
  <conditionalFormatting sqref="F6">
    <cfRule type="cellIs" dxfId="28" priority="9" operator="lessThan">
      <formula>$E$6</formula>
    </cfRule>
  </conditionalFormatting>
  <conditionalFormatting sqref="F7">
    <cfRule type="cellIs" dxfId="27" priority="8" operator="lessThan">
      <formula>$E$7</formula>
    </cfRule>
  </conditionalFormatting>
  <conditionalFormatting sqref="F8">
    <cfRule type="cellIs" dxfId="26" priority="7" operator="lessThan">
      <formula>$E$8</formula>
    </cfRule>
  </conditionalFormatting>
  <conditionalFormatting sqref="F9">
    <cfRule type="cellIs" dxfId="25" priority="6" operator="lessThan">
      <formula>$E$9</formula>
    </cfRule>
  </conditionalFormatting>
  <conditionalFormatting sqref="F10">
    <cfRule type="cellIs" dxfId="24" priority="5" operator="lessThan">
      <formula>$E$10</formula>
    </cfRule>
  </conditionalFormatting>
  <conditionalFormatting sqref="F11">
    <cfRule type="cellIs" dxfId="23" priority="4" operator="lessThan">
      <formula>$E$11</formula>
    </cfRule>
  </conditionalFormatting>
  <conditionalFormatting sqref="F12">
    <cfRule type="cellIs" dxfId="22" priority="3" operator="lessThan">
      <formula>$E$12</formula>
    </cfRule>
  </conditionalFormatting>
  <conditionalFormatting sqref="F13">
    <cfRule type="cellIs" dxfId="21" priority="2" operator="lessThan">
      <formula>$E$13</formula>
    </cfRule>
  </conditionalFormatting>
  <conditionalFormatting sqref="F14">
    <cfRule type="cellIs" dxfId="20" priority="1" operator="lessThan">
      <formula>$E$14</formula>
    </cfRule>
  </conditionalFormatting>
  <conditionalFormatting sqref="F20">
    <cfRule type="cellIs" dxfId="19" priority="30" operator="greaterThan">
      <formula>$E$20</formula>
    </cfRule>
  </conditionalFormatting>
  <conditionalFormatting sqref="F21">
    <cfRule type="cellIs" dxfId="18" priority="29" operator="greaterThan">
      <formula>$E$21</formula>
    </cfRule>
  </conditionalFormatting>
  <conditionalFormatting sqref="F22">
    <cfRule type="cellIs" dxfId="17" priority="28" operator="greaterThan">
      <formula>$E$22</formula>
    </cfRule>
  </conditionalFormatting>
  <conditionalFormatting sqref="F23">
    <cfRule type="cellIs" dxfId="16" priority="27" operator="greaterThan">
      <formula>$E$23</formula>
    </cfRule>
  </conditionalFormatting>
  <conditionalFormatting sqref="F24">
    <cfRule type="cellIs" dxfId="15" priority="26" operator="greaterThan">
      <formula>$E$24</formula>
    </cfRule>
  </conditionalFormatting>
  <conditionalFormatting sqref="F25">
    <cfRule type="cellIs" dxfId="14" priority="25" operator="greaterThan">
      <formula>$E$25</formula>
    </cfRule>
  </conditionalFormatting>
  <conditionalFormatting sqref="F26">
    <cfRule type="cellIs" dxfId="13" priority="24" operator="greaterThan">
      <formula>$E$26</formula>
    </cfRule>
  </conditionalFormatting>
  <conditionalFormatting sqref="F27">
    <cfRule type="cellIs" dxfId="12" priority="23" operator="greaterThan">
      <formula>$E$27</formula>
    </cfRule>
  </conditionalFormatting>
  <conditionalFormatting sqref="F28">
    <cfRule type="cellIs" dxfId="11" priority="22" operator="greaterThan">
      <formula>$E$28</formula>
    </cfRule>
  </conditionalFormatting>
  <conditionalFormatting sqref="F29">
    <cfRule type="cellIs" dxfId="10" priority="21" operator="greaterThan">
      <formula>$E$29</formula>
    </cfRule>
  </conditionalFormatting>
  <conditionalFormatting sqref="F44">
    <cfRule type="cellIs" dxfId="9" priority="40" operator="greaterThan">
      <formula>$F$43</formula>
    </cfRule>
  </conditionalFormatting>
  <conditionalFormatting sqref="F50">
    <cfRule type="cellIs" dxfId="8" priority="44" operator="greaterThan">
      <formula>$F$49</formula>
    </cfRule>
  </conditionalFormatting>
  <conditionalFormatting sqref="G44">
    <cfRule type="cellIs" dxfId="7" priority="39" operator="greaterThan">
      <formula>$G$43</formula>
    </cfRule>
  </conditionalFormatting>
  <conditionalFormatting sqref="H44">
    <cfRule type="cellIs" dxfId="6" priority="38" operator="greaterThan">
      <formula>$H$43</formula>
    </cfRule>
  </conditionalFormatting>
  <conditionalFormatting sqref="I44">
    <cfRule type="cellIs" dxfId="5" priority="37" operator="greaterThan">
      <formula>$I$43</formula>
    </cfRule>
  </conditionalFormatting>
  <conditionalFormatting sqref="J44">
    <cfRule type="cellIs" dxfId="4" priority="36" operator="greaterThan">
      <formula>$J$43</formula>
    </cfRule>
  </conditionalFormatting>
  <conditionalFormatting sqref="K44">
    <cfRule type="cellIs" dxfId="3" priority="35" operator="greaterThan">
      <formula>$K$43</formula>
    </cfRule>
  </conditionalFormatting>
  <conditionalFormatting sqref="L44">
    <cfRule type="cellIs" dxfId="2" priority="34" operator="greaterThan">
      <formula>$L$43</formula>
    </cfRule>
  </conditionalFormatting>
  <conditionalFormatting sqref="M44">
    <cfRule type="cellIs" dxfId="1" priority="33" operator="greaterThan">
      <formula>$M$43</formula>
    </cfRule>
  </conditionalFormatting>
  <conditionalFormatting sqref="N44">
    <cfRule type="cellIs" dxfId="0" priority="32" operator="greaterThan">
      <formula>$N$43</formula>
    </cfRule>
  </conditionalFormatting>
  <pageMargins left="0.7" right="0.7" top="0.75" bottom="0.75" header="0.3" footer="0.3"/>
  <ignoredErrors>
    <ignoredError sqref="C65:D65" formula="1"/>
  </ignoredErrors>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5F1EF-F023-4AFA-A4F8-26A5036E7A68}">
  <sheetPr>
    <tabColor theme="0" tint="-4.9989318521683403E-2"/>
  </sheetPr>
  <dimension ref="C4:O28"/>
  <sheetViews>
    <sheetView topLeftCell="B3" workbookViewId="0">
      <selection activeCell="H27" sqref="H27"/>
    </sheetView>
  </sheetViews>
  <sheetFormatPr defaultColWidth="11.54296875" defaultRowHeight="14.5" x14ac:dyDescent="0.35"/>
  <cols>
    <col min="1" max="2" width="11.54296875" style="5"/>
    <col min="3" max="3" width="37.1796875" style="5" customWidth="1"/>
    <col min="4" max="4" width="14.26953125" style="5" customWidth="1"/>
    <col min="5" max="5" width="14.81640625" style="5" customWidth="1"/>
    <col min="6" max="6" width="13.453125" style="5" customWidth="1"/>
    <col min="7" max="7" width="14" style="5" customWidth="1"/>
    <col min="8" max="16384" width="11.54296875" style="5"/>
  </cols>
  <sheetData>
    <row r="4" spans="3:8" ht="15" thickBot="1" x14ac:dyDescent="0.4"/>
    <row r="5" spans="3:8" ht="47" thickBot="1" x14ac:dyDescent="0.4">
      <c r="C5" s="1" t="s">
        <v>0</v>
      </c>
      <c r="D5" s="2" t="s">
        <v>36</v>
      </c>
      <c r="E5" s="2" t="s">
        <v>37</v>
      </c>
      <c r="F5" s="2" t="s">
        <v>1</v>
      </c>
      <c r="G5" s="2" t="s">
        <v>2</v>
      </c>
      <c r="H5" s="3" t="s">
        <v>3</v>
      </c>
    </row>
    <row r="6" spans="3:8" ht="16" thickBot="1" x14ac:dyDescent="0.4">
      <c r="C6" s="4" t="s">
        <v>4</v>
      </c>
      <c r="D6" s="13">
        <v>70</v>
      </c>
      <c r="E6" s="10"/>
      <c r="F6" s="11"/>
      <c r="G6" s="11"/>
      <c r="H6" s="78" t="s">
        <v>5</v>
      </c>
    </row>
    <row r="7" spans="3:8" ht="16" thickBot="1" x14ac:dyDescent="0.4">
      <c r="C7" s="24" t="s">
        <v>6</v>
      </c>
      <c r="D7" s="13">
        <v>70</v>
      </c>
      <c r="E7" s="10"/>
      <c r="F7" s="11"/>
      <c r="G7" s="11"/>
      <c r="H7" s="79"/>
    </row>
    <row r="8" spans="3:8" ht="16" thickBot="1" x14ac:dyDescent="0.4">
      <c r="C8" s="4" t="s">
        <v>7</v>
      </c>
      <c r="D8" s="13">
        <v>70</v>
      </c>
      <c r="E8" s="12"/>
      <c r="F8" s="11"/>
      <c r="G8" s="11"/>
      <c r="H8" s="79"/>
    </row>
    <row r="9" spans="3:8" ht="16" thickBot="1" x14ac:dyDescent="0.4">
      <c r="C9" s="24" t="s">
        <v>8</v>
      </c>
      <c r="D9" s="13">
        <v>70</v>
      </c>
      <c r="E9" s="10"/>
      <c r="F9" s="11"/>
      <c r="G9" s="11"/>
      <c r="H9" s="79"/>
    </row>
    <row r="10" spans="3:8" ht="16" thickBot="1" x14ac:dyDescent="0.4">
      <c r="C10" s="4" t="s">
        <v>9</v>
      </c>
      <c r="D10" s="13">
        <v>70</v>
      </c>
      <c r="E10" s="10"/>
      <c r="F10" s="11"/>
      <c r="G10" s="11"/>
      <c r="H10" s="79"/>
    </row>
    <row r="11" spans="3:8" ht="16" thickBot="1" x14ac:dyDescent="0.4">
      <c r="C11" s="4" t="s">
        <v>10</v>
      </c>
      <c r="D11" s="13">
        <v>70</v>
      </c>
      <c r="E11" s="10"/>
      <c r="F11" s="11"/>
      <c r="G11" s="11"/>
      <c r="H11" s="79"/>
    </row>
    <row r="12" spans="3:8" ht="16" thickBot="1" x14ac:dyDescent="0.4">
      <c r="C12" s="4" t="s">
        <v>11</v>
      </c>
      <c r="D12" s="13">
        <v>70</v>
      </c>
      <c r="E12" s="10"/>
      <c r="F12" s="11"/>
      <c r="G12" s="11"/>
      <c r="H12" s="79"/>
    </row>
    <row r="13" spans="3:8" ht="16" thickBot="1" x14ac:dyDescent="0.4">
      <c r="C13" s="4" t="s">
        <v>12</v>
      </c>
      <c r="D13" s="13">
        <v>70</v>
      </c>
      <c r="E13" s="10"/>
      <c r="F13" s="11"/>
      <c r="G13" s="11"/>
      <c r="H13" s="79"/>
    </row>
    <row r="14" spans="3:8" ht="16" thickBot="1" x14ac:dyDescent="0.4">
      <c r="C14" s="4" t="s">
        <v>13</v>
      </c>
      <c r="D14" s="13">
        <v>70</v>
      </c>
      <c r="E14" s="10"/>
      <c r="F14" s="11"/>
      <c r="G14" s="11"/>
      <c r="H14" s="79"/>
    </row>
    <row r="15" spans="3:8" ht="16" thickBot="1" x14ac:dyDescent="0.4">
      <c r="C15" s="4" t="s">
        <v>14</v>
      </c>
      <c r="D15" s="13">
        <v>70</v>
      </c>
      <c r="E15" s="10"/>
      <c r="F15" s="11"/>
      <c r="G15" s="11"/>
      <c r="H15" s="80"/>
    </row>
    <row r="16" spans="3:8" x14ac:dyDescent="0.35">
      <c r="C16" s="6"/>
    </row>
    <row r="17" spans="3:15" ht="15" thickBot="1" x14ac:dyDescent="0.4">
      <c r="C17" s="6"/>
    </row>
    <row r="18" spans="3:15" s="16" customFormat="1" ht="16" thickBot="1" x14ac:dyDescent="0.4">
      <c r="C18" s="8"/>
      <c r="D18" s="76" t="s">
        <v>15</v>
      </c>
      <c r="E18" s="76"/>
      <c r="F18" s="76"/>
      <c r="G18" s="76"/>
      <c r="H18" s="76"/>
      <c r="I18" s="76"/>
      <c r="J18" s="76"/>
      <c r="K18" s="76"/>
      <c r="L18" s="76"/>
      <c r="M18" s="76"/>
      <c r="N18" s="76"/>
      <c r="O18" s="77"/>
    </row>
    <row r="19" spans="3:15" s="15" customFormat="1" ht="26.5" thickBot="1" x14ac:dyDescent="0.4">
      <c r="C19" s="7" t="s">
        <v>16</v>
      </c>
      <c r="D19" s="22" t="s">
        <v>17</v>
      </c>
      <c r="E19" s="22" t="s">
        <v>18</v>
      </c>
      <c r="F19" s="22" t="s">
        <v>19</v>
      </c>
      <c r="G19" s="22" t="s">
        <v>20</v>
      </c>
      <c r="H19" s="22" t="s">
        <v>21</v>
      </c>
      <c r="I19" s="22" t="s">
        <v>22</v>
      </c>
      <c r="J19" s="22" t="s">
        <v>23</v>
      </c>
      <c r="K19" s="22" t="s">
        <v>24</v>
      </c>
      <c r="L19" s="22" t="s">
        <v>25</v>
      </c>
      <c r="M19" s="32" t="s">
        <v>26</v>
      </c>
      <c r="N19" s="32" t="s">
        <v>27</v>
      </c>
      <c r="O19" s="32" t="s">
        <v>28</v>
      </c>
    </row>
    <row r="20" spans="3:15" s="15" customFormat="1" ht="15" thickBot="1" x14ac:dyDescent="0.4">
      <c r="C20" s="7" t="s">
        <v>29</v>
      </c>
      <c r="D20" s="14">
        <v>279</v>
      </c>
      <c r="E20" s="14">
        <v>78.599999999999994</v>
      </c>
      <c r="F20" s="14">
        <v>46</v>
      </c>
      <c r="G20" s="14">
        <v>38.6</v>
      </c>
      <c r="H20" s="14">
        <v>523</v>
      </c>
      <c r="I20" s="14">
        <v>606.83000000000004</v>
      </c>
      <c r="J20" s="14">
        <v>60.5</v>
      </c>
      <c r="K20" s="14">
        <v>161.16999999999999</v>
      </c>
      <c r="L20" s="14">
        <v>173.2</v>
      </c>
      <c r="M20" s="14">
        <v>63.67</v>
      </c>
      <c r="N20" s="14">
        <v>36</v>
      </c>
      <c r="O20" s="14">
        <v>29.2</v>
      </c>
    </row>
    <row r="21" spans="3:15" s="15" customFormat="1" ht="15" thickBot="1" x14ac:dyDescent="0.4">
      <c r="C21" s="7" t="s">
        <v>30</v>
      </c>
      <c r="D21" s="9"/>
      <c r="E21" s="9"/>
      <c r="F21" s="9"/>
      <c r="G21" s="9"/>
      <c r="H21" s="9"/>
      <c r="I21" s="9"/>
      <c r="J21" s="9"/>
      <c r="K21" s="9"/>
      <c r="L21" s="9"/>
      <c r="M21" s="9"/>
      <c r="N21" s="9"/>
      <c r="O21" s="9"/>
    </row>
    <row r="22" spans="3:15" s="15" customFormat="1" x14ac:dyDescent="0.35"/>
    <row r="23" spans="3:15" s="15" customFormat="1" ht="15" thickBot="1" x14ac:dyDescent="0.4"/>
    <row r="24" spans="3:15" s="16" customFormat="1" ht="16" thickBot="1" x14ac:dyDescent="0.4">
      <c r="C24" s="8"/>
      <c r="D24" s="76" t="s">
        <v>31</v>
      </c>
      <c r="E24" s="76"/>
      <c r="F24" s="76"/>
      <c r="G24" s="77"/>
    </row>
    <row r="25" spans="3:15" s="15" customFormat="1" ht="15" thickBot="1" x14ac:dyDescent="0.4">
      <c r="C25" s="17"/>
      <c r="D25" s="21" t="s">
        <v>32</v>
      </c>
      <c r="E25" s="21" t="s">
        <v>33</v>
      </c>
      <c r="F25" s="21" t="s">
        <v>34</v>
      </c>
      <c r="G25" s="21" t="s">
        <v>18</v>
      </c>
    </row>
    <row r="26" spans="3:15" s="15" customFormat="1" ht="15" thickBot="1" x14ac:dyDescent="0.4">
      <c r="C26" s="18" t="s">
        <v>35</v>
      </c>
      <c r="D26" s="20">
        <v>8</v>
      </c>
      <c r="E26" s="20">
        <v>18</v>
      </c>
      <c r="F26" s="20">
        <v>18</v>
      </c>
      <c r="G26" s="20">
        <v>35</v>
      </c>
    </row>
    <row r="27" spans="3:15" s="15" customFormat="1" ht="15" thickBot="1" x14ac:dyDescent="0.4">
      <c r="C27" s="18" t="s">
        <v>30</v>
      </c>
      <c r="D27" s="19"/>
      <c r="E27" s="19"/>
      <c r="F27" s="19"/>
      <c r="G27" s="19"/>
    </row>
    <row r="28" spans="3:15" s="15" customFormat="1" x14ac:dyDescent="0.35"/>
  </sheetData>
  <mergeCells count="3">
    <mergeCell ref="H6:H15"/>
    <mergeCell ref="D18:O18"/>
    <mergeCell ref="D24:G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116E1-AEF7-4CF1-AC6A-C50BBA5BB94D}">
  <sheetPr>
    <tabColor theme="0" tint="-4.9989318521683403E-2"/>
  </sheetPr>
  <dimension ref="C4:O42"/>
  <sheetViews>
    <sheetView topLeftCell="A4" zoomScale="83" zoomScaleNormal="83" workbookViewId="0">
      <selection activeCell="H27" sqref="H27"/>
    </sheetView>
  </sheetViews>
  <sheetFormatPr defaultColWidth="11.54296875" defaultRowHeight="14.5" x14ac:dyDescent="0.35"/>
  <cols>
    <col min="1" max="2" width="11.54296875" style="5"/>
    <col min="3" max="3" width="37.1796875" style="5" customWidth="1"/>
    <col min="4" max="4" width="14.26953125" style="5" customWidth="1"/>
    <col min="5" max="5" width="14.81640625" style="5" customWidth="1"/>
    <col min="6" max="6" width="13.453125" style="5" customWidth="1"/>
    <col min="7" max="7" width="14" style="5" customWidth="1"/>
    <col min="8" max="8" width="11.54296875" style="5"/>
    <col min="9" max="9" width="15.26953125" style="5" customWidth="1"/>
    <col min="10" max="10" width="13.453125" style="5" bestFit="1" customWidth="1"/>
    <col min="11" max="16384" width="11.54296875" style="5"/>
  </cols>
  <sheetData>
    <row r="4" spans="3:11" ht="15" thickBot="1" x14ac:dyDescent="0.4"/>
    <row r="5" spans="3:11" ht="47" thickBot="1" x14ac:dyDescent="0.4">
      <c r="C5" s="1" t="s">
        <v>0</v>
      </c>
      <c r="D5" s="2" t="s">
        <v>36</v>
      </c>
      <c r="E5" s="2" t="s">
        <v>1</v>
      </c>
      <c r="F5" s="2" t="s">
        <v>2</v>
      </c>
      <c r="G5" s="3" t="s">
        <v>3</v>
      </c>
      <c r="H5" s="3" t="s">
        <v>46</v>
      </c>
      <c r="I5" s="3" t="s">
        <v>50</v>
      </c>
    </row>
    <row r="6" spans="3:11" ht="16" thickBot="1" x14ac:dyDescent="0.4">
      <c r="C6" s="4" t="s">
        <v>4</v>
      </c>
      <c r="D6" s="13">
        <v>70</v>
      </c>
      <c r="E6" s="25">
        <v>2</v>
      </c>
      <c r="F6" s="26">
        <f t="shared" ref="F6:F15" si="0">D6*E6</f>
        <v>140</v>
      </c>
      <c r="G6" s="13">
        <v>0</v>
      </c>
      <c r="H6" s="25">
        <v>130</v>
      </c>
      <c r="I6" s="13">
        <f>H6*F6</f>
        <v>18200</v>
      </c>
    </row>
    <row r="7" spans="3:11" ht="16" thickBot="1" x14ac:dyDescent="0.4">
      <c r="C7" s="4" t="s">
        <v>6</v>
      </c>
      <c r="D7" s="13">
        <v>70</v>
      </c>
      <c r="E7" s="25">
        <v>1</v>
      </c>
      <c r="F7" s="26">
        <f t="shared" si="0"/>
        <v>70</v>
      </c>
      <c r="G7" s="13">
        <f>L34</f>
        <v>173.2</v>
      </c>
      <c r="H7" s="25">
        <v>100</v>
      </c>
      <c r="I7" s="13">
        <f t="shared" ref="I7:I15" si="1">H7*F7</f>
        <v>7000</v>
      </c>
    </row>
    <row r="8" spans="3:11" ht="16" thickBot="1" x14ac:dyDescent="0.4">
      <c r="C8" s="4" t="s">
        <v>7</v>
      </c>
      <c r="D8" s="13">
        <v>70</v>
      </c>
      <c r="E8" s="25">
        <v>2</v>
      </c>
      <c r="F8" s="26">
        <f t="shared" si="0"/>
        <v>140</v>
      </c>
      <c r="G8" s="13">
        <f>D34</f>
        <v>279</v>
      </c>
      <c r="H8" s="25">
        <v>100</v>
      </c>
      <c r="I8" s="13">
        <f t="shared" si="1"/>
        <v>14000</v>
      </c>
    </row>
    <row r="9" spans="3:11" ht="16" thickBot="1" x14ac:dyDescent="0.4">
      <c r="C9" s="4" t="s">
        <v>8</v>
      </c>
      <c r="D9" s="13">
        <v>70</v>
      </c>
      <c r="E9" s="25">
        <v>1</v>
      </c>
      <c r="F9" s="26">
        <f t="shared" si="0"/>
        <v>70</v>
      </c>
      <c r="G9" s="13">
        <f>L34</f>
        <v>173.2</v>
      </c>
      <c r="H9" s="25">
        <v>100</v>
      </c>
      <c r="I9" s="13">
        <f t="shared" si="1"/>
        <v>7000</v>
      </c>
    </row>
    <row r="10" spans="3:11" ht="16" thickBot="1" x14ac:dyDescent="0.4">
      <c r="C10" s="4" t="s">
        <v>9</v>
      </c>
      <c r="D10" s="13">
        <v>70</v>
      </c>
      <c r="E10" s="25">
        <v>2</v>
      </c>
      <c r="F10" s="26">
        <f t="shared" si="0"/>
        <v>140</v>
      </c>
      <c r="G10" s="13">
        <f>I34</f>
        <v>606.83000000000004</v>
      </c>
      <c r="H10" s="25">
        <v>50</v>
      </c>
      <c r="I10" s="13">
        <f t="shared" si="1"/>
        <v>7000</v>
      </c>
    </row>
    <row r="11" spans="3:11" ht="16" thickBot="1" x14ac:dyDescent="0.4">
      <c r="C11" s="4" t="s">
        <v>10</v>
      </c>
      <c r="D11" s="13">
        <v>70</v>
      </c>
      <c r="E11" s="25">
        <v>1</v>
      </c>
      <c r="F11" s="26">
        <f t="shared" si="0"/>
        <v>70</v>
      </c>
      <c r="G11" s="13">
        <f>E34</f>
        <v>78.599999999999994</v>
      </c>
      <c r="H11" s="25">
        <v>100</v>
      </c>
      <c r="I11" s="13">
        <f t="shared" si="1"/>
        <v>7000</v>
      </c>
    </row>
    <row r="12" spans="3:11" ht="16" thickBot="1" x14ac:dyDescent="0.4">
      <c r="C12" s="4" t="s">
        <v>11</v>
      </c>
      <c r="D12" s="13">
        <v>70</v>
      </c>
      <c r="E12" s="25">
        <v>1</v>
      </c>
      <c r="F12" s="26">
        <f t="shared" si="0"/>
        <v>70</v>
      </c>
      <c r="G12" s="13">
        <f>F34</f>
        <v>46</v>
      </c>
      <c r="H12" s="25">
        <v>100</v>
      </c>
      <c r="I12" s="13">
        <f t="shared" si="1"/>
        <v>7000</v>
      </c>
    </row>
    <row r="13" spans="3:11" ht="16" thickBot="1" x14ac:dyDescent="0.4">
      <c r="C13" s="4" t="s">
        <v>12</v>
      </c>
      <c r="D13" s="13">
        <v>70</v>
      </c>
      <c r="E13" s="25">
        <v>1</v>
      </c>
      <c r="F13" s="26">
        <f t="shared" si="0"/>
        <v>70</v>
      </c>
      <c r="G13" s="13">
        <f>G34</f>
        <v>38.6</v>
      </c>
      <c r="H13" s="25">
        <v>100</v>
      </c>
      <c r="I13" s="13">
        <f t="shared" si="1"/>
        <v>7000</v>
      </c>
      <c r="K13" s="29"/>
    </row>
    <row r="14" spans="3:11" ht="16" thickBot="1" x14ac:dyDescent="0.4">
      <c r="C14" s="4" t="s">
        <v>13</v>
      </c>
      <c r="D14" s="13">
        <v>70</v>
      </c>
      <c r="E14" s="25">
        <v>1</v>
      </c>
      <c r="F14" s="26">
        <f t="shared" si="0"/>
        <v>70</v>
      </c>
      <c r="G14" s="13">
        <f>J34</f>
        <v>60.5</v>
      </c>
      <c r="H14" s="25">
        <v>100</v>
      </c>
      <c r="I14" s="13">
        <f t="shared" si="1"/>
        <v>7000</v>
      </c>
    </row>
    <row r="15" spans="3:11" ht="16" thickBot="1" x14ac:dyDescent="0.4">
      <c r="C15" s="4" t="s">
        <v>14</v>
      </c>
      <c r="D15" s="13">
        <v>70</v>
      </c>
      <c r="E15" s="25">
        <v>1</v>
      </c>
      <c r="F15" s="26">
        <f t="shared" si="0"/>
        <v>70</v>
      </c>
      <c r="G15" s="13">
        <f>K34</f>
        <v>161.16999999999999</v>
      </c>
      <c r="H15" s="25">
        <v>100</v>
      </c>
      <c r="I15" s="13">
        <f t="shared" si="1"/>
        <v>7000</v>
      </c>
    </row>
    <row r="16" spans="3:11" ht="16" thickBot="1" x14ac:dyDescent="0.4">
      <c r="C16" s="4" t="s">
        <v>49</v>
      </c>
      <c r="D16" s="13"/>
      <c r="E16" s="13"/>
      <c r="F16" s="13"/>
      <c r="G16" s="13"/>
      <c r="H16" s="13"/>
      <c r="I16" s="13">
        <f>SUM(I6:I15)</f>
        <v>88200</v>
      </c>
    </row>
    <row r="17" spans="3:15" ht="47" thickBot="1" x14ac:dyDescent="0.4">
      <c r="C17" s="1" t="s">
        <v>47</v>
      </c>
      <c r="D17" s="2" t="s">
        <v>36</v>
      </c>
      <c r="E17" s="2" t="s">
        <v>1</v>
      </c>
      <c r="F17" s="2" t="s">
        <v>2</v>
      </c>
      <c r="G17" s="3" t="s">
        <v>48</v>
      </c>
      <c r="H17" s="3" t="s">
        <v>46</v>
      </c>
      <c r="I17" s="3" t="s">
        <v>2</v>
      </c>
    </row>
    <row r="18" spans="3:15" ht="16" thickBot="1" x14ac:dyDescent="0.4">
      <c r="C18" s="4" t="str">
        <f>D39</f>
        <v>Cable USB</v>
      </c>
      <c r="D18" s="13">
        <v>0</v>
      </c>
      <c r="E18" s="25">
        <v>0</v>
      </c>
      <c r="F18" s="26">
        <f>D18*E18</f>
        <v>0</v>
      </c>
      <c r="G18" s="27">
        <f>D40</f>
        <v>8</v>
      </c>
      <c r="H18" s="25">
        <v>200</v>
      </c>
      <c r="I18" s="13">
        <f>H18*G18</f>
        <v>1600</v>
      </c>
      <c r="M18" s="30"/>
    </row>
    <row r="19" spans="3:15" ht="16" thickBot="1" x14ac:dyDescent="0.4">
      <c r="C19" s="4" t="str">
        <f>E39</f>
        <v>Cable HDMI</v>
      </c>
      <c r="D19" s="13">
        <v>0</v>
      </c>
      <c r="E19" s="25">
        <v>0</v>
      </c>
      <c r="F19" s="26">
        <f>D19*E19</f>
        <v>0</v>
      </c>
      <c r="G19" s="27">
        <f>E40</f>
        <v>18</v>
      </c>
      <c r="H19" s="25">
        <v>125</v>
      </c>
      <c r="I19" s="13">
        <f t="shared" ref="I19:I21" si="2">H19*G19</f>
        <v>2250</v>
      </c>
    </row>
    <row r="20" spans="3:15" ht="16" thickBot="1" x14ac:dyDescent="0.4">
      <c r="C20" s="4" t="str">
        <f>F39</f>
        <v>Ratolí</v>
      </c>
      <c r="D20" s="13">
        <v>0</v>
      </c>
      <c r="E20" s="25">
        <v>0</v>
      </c>
      <c r="F20" s="26">
        <f>D20*E20</f>
        <v>0</v>
      </c>
      <c r="G20" s="27">
        <f>F40</f>
        <v>18</v>
      </c>
      <c r="H20" s="25">
        <v>150</v>
      </c>
      <c r="I20" s="13">
        <f t="shared" si="2"/>
        <v>2700</v>
      </c>
    </row>
    <row r="21" spans="3:15" ht="16" thickBot="1" x14ac:dyDescent="0.4">
      <c r="C21" s="4" t="str">
        <f>G39</f>
        <v>Teclat</v>
      </c>
      <c r="D21" s="13">
        <v>0</v>
      </c>
      <c r="E21" s="25">
        <v>0</v>
      </c>
      <c r="F21" s="26">
        <f>D21*E21</f>
        <v>0</v>
      </c>
      <c r="G21" s="27">
        <f>G40</f>
        <v>35</v>
      </c>
      <c r="H21" s="25">
        <v>150</v>
      </c>
      <c r="I21" s="13">
        <f t="shared" si="2"/>
        <v>5250</v>
      </c>
    </row>
    <row r="22" spans="3:15" ht="16" thickBot="1" x14ac:dyDescent="0.4">
      <c r="C22" s="4" t="s">
        <v>49</v>
      </c>
      <c r="D22" s="13"/>
      <c r="E22" s="25"/>
      <c r="F22" s="26"/>
      <c r="G22" s="13"/>
      <c r="H22" s="25"/>
      <c r="I22" s="13">
        <f>SUM(I18:I21)</f>
        <v>11800</v>
      </c>
    </row>
    <row r="23" spans="3:15" ht="16" thickBot="1" x14ac:dyDescent="0.4">
      <c r="C23" s="1" t="s">
        <v>51</v>
      </c>
      <c r="D23" s="2"/>
      <c r="E23" s="2"/>
      <c r="F23" s="2"/>
      <c r="G23" s="3"/>
      <c r="H23" s="3"/>
      <c r="I23" s="28">
        <f>I16+I22</f>
        <v>100000</v>
      </c>
    </row>
    <row r="24" spans="3:15" x14ac:dyDescent="0.35">
      <c r="C24" s="6"/>
    </row>
    <row r="25" spans="3:15" x14ac:dyDescent="0.35">
      <c r="C25" s="6"/>
    </row>
    <row r="26" spans="3:15" x14ac:dyDescent="0.35">
      <c r="C26" s="6"/>
    </row>
    <row r="27" spans="3:15" x14ac:dyDescent="0.35">
      <c r="C27" s="6"/>
    </row>
    <row r="28" spans="3:15" x14ac:dyDescent="0.35">
      <c r="C28" s="6"/>
    </row>
    <row r="29" spans="3:15" x14ac:dyDescent="0.35">
      <c r="C29" s="6"/>
    </row>
    <row r="30" spans="3:15" x14ac:dyDescent="0.35">
      <c r="C30" s="6"/>
    </row>
    <row r="31" spans="3:15" ht="15" thickBot="1" x14ac:dyDescent="0.4">
      <c r="C31" s="6"/>
    </row>
    <row r="32" spans="3:15" s="16" customFormat="1" ht="16" thickBot="1" x14ac:dyDescent="0.4">
      <c r="C32" s="8"/>
      <c r="D32" s="76" t="s">
        <v>15</v>
      </c>
      <c r="E32" s="76"/>
      <c r="F32" s="76"/>
      <c r="G32" s="76"/>
      <c r="H32" s="76"/>
      <c r="I32" s="76"/>
      <c r="J32" s="76"/>
      <c r="K32" s="76"/>
      <c r="L32" s="76"/>
      <c r="M32" s="76"/>
      <c r="N32" s="76"/>
      <c r="O32" s="77"/>
    </row>
    <row r="33" spans="3:15" s="15" customFormat="1" ht="26.5" thickBot="1" x14ac:dyDescent="0.4">
      <c r="C33" s="7" t="s">
        <v>16</v>
      </c>
      <c r="D33" s="22" t="s">
        <v>17</v>
      </c>
      <c r="E33" s="22" t="s">
        <v>18</v>
      </c>
      <c r="F33" s="22" t="s">
        <v>19</v>
      </c>
      <c r="G33" s="22" t="s">
        <v>20</v>
      </c>
      <c r="H33" s="22" t="s">
        <v>21</v>
      </c>
      <c r="I33" s="22" t="s">
        <v>22</v>
      </c>
      <c r="J33" s="22" t="s">
        <v>23</v>
      </c>
      <c r="K33" s="22" t="s">
        <v>24</v>
      </c>
      <c r="L33" s="22" t="s">
        <v>25</v>
      </c>
      <c r="M33" s="22" t="s">
        <v>26</v>
      </c>
      <c r="N33" s="22" t="s">
        <v>27</v>
      </c>
      <c r="O33" s="22" t="s">
        <v>28</v>
      </c>
    </row>
    <row r="34" spans="3:15" s="15" customFormat="1" ht="15" thickBot="1" x14ac:dyDescent="0.4">
      <c r="C34" s="7" t="s">
        <v>29</v>
      </c>
      <c r="D34" s="14">
        <v>279</v>
      </c>
      <c r="E34" s="14">
        <v>78.599999999999994</v>
      </c>
      <c r="F34" s="14">
        <v>46</v>
      </c>
      <c r="G34" s="14">
        <v>38.6</v>
      </c>
      <c r="H34" s="14">
        <v>523</v>
      </c>
      <c r="I34" s="14">
        <v>606.83000000000004</v>
      </c>
      <c r="J34" s="14">
        <v>60.5</v>
      </c>
      <c r="K34" s="14">
        <v>161.16999999999999</v>
      </c>
      <c r="L34" s="14">
        <v>173.2</v>
      </c>
      <c r="M34" s="14">
        <v>63.67</v>
      </c>
      <c r="N34" s="14">
        <v>36</v>
      </c>
      <c r="O34" s="14">
        <v>29.2</v>
      </c>
    </row>
    <row r="35" spans="3:15" s="15" customFormat="1" ht="15" thickBot="1" x14ac:dyDescent="0.4">
      <c r="C35" s="7" t="s">
        <v>52</v>
      </c>
      <c r="D35" s="33">
        <f>D34/1.1/1.15</f>
        <v>220.55335968379447</v>
      </c>
      <c r="E35" s="33">
        <f t="shared" ref="E35:O35" si="3">E34/1.1/1.15</f>
        <v>62.134387351778649</v>
      </c>
      <c r="F35" s="33">
        <f t="shared" si="3"/>
        <v>36.36363636363636</v>
      </c>
      <c r="G35" s="33">
        <f t="shared" si="3"/>
        <v>30.51383399209486</v>
      </c>
      <c r="H35" s="33">
        <f t="shared" si="3"/>
        <v>413.43873517786562</v>
      </c>
      <c r="I35" s="33">
        <f t="shared" si="3"/>
        <v>479.70750988142294</v>
      </c>
      <c r="J35" s="33">
        <f t="shared" si="3"/>
        <v>47.826086956521735</v>
      </c>
      <c r="K35" s="33">
        <f t="shared" si="3"/>
        <v>127.40711462450592</v>
      </c>
      <c r="L35" s="33">
        <f t="shared" si="3"/>
        <v>136.91699604743081</v>
      </c>
      <c r="M35" s="33">
        <f t="shared" si="3"/>
        <v>50.33201581027668</v>
      </c>
      <c r="N35" s="33">
        <f t="shared" si="3"/>
        <v>28.458498023715418</v>
      </c>
      <c r="O35" s="33">
        <f t="shared" si="3"/>
        <v>23.083003952569168</v>
      </c>
    </row>
    <row r="36" spans="3:15" s="15" customFormat="1" x14ac:dyDescent="0.35"/>
    <row r="37" spans="3:15" s="15" customFormat="1" ht="15" thickBot="1" x14ac:dyDescent="0.4"/>
    <row r="38" spans="3:15" s="16" customFormat="1" ht="16" thickBot="1" x14ac:dyDescent="0.4">
      <c r="C38" s="8"/>
      <c r="D38" s="76" t="s">
        <v>31</v>
      </c>
      <c r="E38" s="76"/>
      <c r="F38" s="76"/>
      <c r="G38" s="77"/>
    </row>
    <row r="39" spans="3:15" s="15" customFormat="1" ht="15" thickBot="1" x14ac:dyDescent="0.4">
      <c r="C39" s="17"/>
      <c r="D39" s="21" t="s">
        <v>32</v>
      </c>
      <c r="E39" s="21" t="s">
        <v>33</v>
      </c>
      <c r="F39" s="21" t="s">
        <v>34</v>
      </c>
      <c r="G39" s="21" t="s">
        <v>18</v>
      </c>
    </row>
    <row r="40" spans="3:15" s="15" customFormat="1" ht="15" thickBot="1" x14ac:dyDescent="0.4">
      <c r="C40" s="18" t="s">
        <v>35</v>
      </c>
      <c r="D40" s="20">
        <v>8</v>
      </c>
      <c r="E40" s="20">
        <v>18</v>
      </c>
      <c r="F40" s="20">
        <v>18</v>
      </c>
      <c r="G40" s="20">
        <v>35</v>
      </c>
    </row>
    <row r="41" spans="3:15" s="15" customFormat="1" ht="15" thickBot="1" x14ac:dyDescent="0.4">
      <c r="C41" s="18" t="s">
        <v>30</v>
      </c>
      <c r="D41" s="33">
        <f t="shared" ref="D41:G41" si="4">D40/1.1/1.15</f>
        <v>6.3241106719367588</v>
      </c>
      <c r="E41" s="33">
        <f t="shared" si="4"/>
        <v>14.229249011857709</v>
      </c>
      <c r="F41" s="33">
        <f t="shared" si="4"/>
        <v>14.229249011857709</v>
      </c>
      <c r="G41" s="33">
        <f t="shared" si="4"/>
        <v>27.66798418972332</v>
      </c>
    </row>
    <row r="42" spans="3:15" s="15" customFormat="1" x14ac:dyDescent="0.35"/>
  </sheetData>
  <mergeCells count="2">
    <mergeCell ref="D32:O32"/>
    <mergeCell ref="D38:G3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622c71f-d175-48f1-95e7-64a21dec4727" xsi:nil="true"/>
    <lcf76f155ced4ddcb4097134ff3c332f xmlns="d633034a-06e5-4bea-a354-1c74a9468ab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9FF09ABE2D914BB2D368CCBF8AAECD" ma:contentTypeVersion="15" ma:contentTypeDescription="Crear nuevo documento." ma:contentTypeScope="" ma:versionID="8f45fae43fccd2b4626ca4c213c7fd0f">
  <xsd:schema xmlns:xsd="http://www.w3.org/2001/XMLSchema" xmlns:xs="http://www.w3.org/2001/XMLSchema" xmlns:p="http://schemas.microsoft.com/office/2006/metadata/properties" xmlns:ns2="d633034a-06e5-4bea-a354-1c74a9468abe" xmlns:ns3="e622c71f-d175-48f1-95e7-64a21dec4727" targetNamespace="http://schemas.microsoft.com/office/2006/metadata/properties" ma:root="true" ma:fieldsID="6e649d43a6110626a5e4ceff0bb9da27" ns2:_="" ns3:_="">
    <xsd:import namespace="d633034a-06e5-4bea-a354-1c74a9468abe"/>
    <xsd:import namespace="e622c71f-d175-48f1-95e7-64a21dec4727"/>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33034a-06e5-4bea-a354-1c74a9468abe"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Etiquetas de imagen" ma:readOnly="false" ma:fieldId="{5cf76f15-5ced-4ddc-b409-7134ff3c332f}" ma:taxonomyMulti="true" ma:sspId="3b44abe5-ceb4-4ed7-b8b7-23b1576bff20"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622c71f-d175-48f1-95e7-64a21dec4727"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a6fd7d80-f500-4814-900e-d92d6b46049a}" ma:internalName="TaxCatchAll" ma:showField="CatchAllData" ma:web="e622c71f-d175-48f1-95e7-64a21dec472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6BA630-6108-4776-AC4D-C2198F2D4F60}">
  <ds:schemaRefs>
    <ds:schemaRef ds:uri="http://schemas.microsoft.com/office/2006/metadata/properties"/>
    <ds:schemaRef ds:uri="http://schemas.microsoft.com/office/infopath/2007/PartnerControls"/>
    <ds:schemaRef ds:uri="e622c71f-d175-48f1-95e7-64a21dec4727"/>
    <ds:schemaRef ds:uri="d633034a-06e5-4bea-a354-1c74a9468abe"/>
  </ds:schemaRefs>
</ds:datastoreItem>
</file>

<file path=customXml/itemProps2.xml><?xml version="1.0" encoding="utf-8"?>
<ds:datastoreItem xmlns:ds="http://schemas.openxmlformats.org/officeDocument/2006/customXml" ds:itemID="{B6A519D1-CC0E-47C0-8CC5-849CDC82E799}">
  <ds:schemaRefs>
    <ds:schemaRef ds:uri="http://schemas.microsoft.com/sharepoint/v3/contenttype/forms"/>
  </ds:schemaRefs>
</ds:datastoreItem>
</file>

<file path=customXml/itemProps3.xml><?xml version="1.0" encoding="utf-8"?>
<ds:datastoreItem xmlns:ds="http://schemas.openxmlformats.org/officeDocument/2006/customXml" ds:itemID="{0B7F14E7-AC0D-411E-A237-EC7C6A4259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33034a-06e5-4bea-a354-1c74a9468abe"/>
    <ds:schemaRef ds:uri="e622c71f-d175-48f1-95e7-64a21dec47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3</vt:i4>
      </vt:variant>
    </vt:vector>
  </HeadingPairs>
  <TitlesOfParts>
    <vt:vector size="3" baseType="lpstr">
      <vt:lpstr>ACOMP</vt:lpstr>
      <vt:lpstr>Part Variable Lot 1</vt:lpstr>
      <vt:lpstr>Part Variable Lot 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Martinez Sanchez (G2)</dc:creator>
  <cp:lastModifiedBy>HERNAIZ ALZAMORA, DAVID</cp:lastModifiedBy>
  <dcterms:created xsi:type="dcterms:W3CDTF">2024-11-05T08:14:47Z</dcterms:created>
  <dcterms:modified xsi:type="dcterms:W3CDTF">2025-07-15T11:27:09Z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0x010100ED9FF09ABE2D914BB2D368CCBF8AAECD</vt:lpwstr>
  </property>
  <property fmtid="{D5CDD505-2E9C-101B-9397-08002B2CF9AE}" pid="3" name="MediaServiceImageTags">
    <vt:lpwstr/>
  </property>
</Properties>
</file>