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AM25534\Desktop\"/>
    </mc:Choice>
  </mc:AlternateContent>
  <xr:revisionPtr revIDLastSave="0" documentId="13_ncr:1_{7CDC396F-606F-47C8-B13B-9643AFB2E0C2}" xr6:coauthVersionLast="47" xr6:coauthVersionMax="47" xr10:uidLastSave="{00000000-0000-0000-0000-000000000000}"/>
  <bookViews>
    <workbookView xWindow="-50" yWindow="-50" windowWidth="19300" windowHeight="10300" xr2:uid="{9D85D309-FD7C-4DD9-A708-C0C0D2F2E25B}"/>
  </bookViews>
  <sheets>
    <sheet name="OGACOMP" sheetId="5" r:id="rId1"/>
    <sheet name="Part Variable Lot 1" sheetId="1" state="hidden" r:id="rId2"/>
    <sheet name="Part Variable Lot 1 (2)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5" l="1"/>
  <c r="E17" i="5"/>
  <c r="H9" i="5"/>
  <c r="G9" i="5"/>
  <c r="H8" i="5"/>
  <c r="G8" i="5"/>
  <c r="H7" i="5"/>
  <c r="G7" i="5"/>
  <c r="H6" i="5"/>
  <c r="G6" i="5"/>
  <c r="H5" i="5"/>
  <c r="G5" i="5"/>
  <c r="G10" i="5" l="1"/>
  <c r="C26" i="5" s="1"/>
  <c r="C28" i="5" s="1"/>
  <c r="C29" i="5" s="1"/>
  <c r="H10" i="5"/>
  <c r="D26" i="5" s="1"/>
  <c r="C27" i="5" l="1"/>
  <c r="D28" i="5"/>
  <c r="D27" i="5"/>
  <c r="E33" i="5" l="1"/>
  <c r="G33" i="5"/>
  <c r="D33" i="5"/>
  <c r="F33" i="5"/>
  <c r="D29" i="5"/>
  <c r="C33" i="5"/>
  <c r="C35" i="5" l="1"/>
  <c r="D34" i="5"/>
  <c r="C34" i="5"/>
  <c r="E34" i="5"/>
  <c r="F34" i="5"/>
  <c r="G34" i="5"/>
  <c r="C36" i="5" l="1"/>
  <c r="G41" i="3"/>
  <c r="F41" i="3"/>
  <c r="E41" i="3"/>
  <c r="D41" i="3"/>
  <c r="E35" i="3"/>
  <c r="F35" i="3"/>
  <c r="G35" i="3"/>
  <c r="H35" i="3"/>
  <c r="I35" i="3"/>
  <c r="J35" i="3"/>
  <c r="K35" i="3"/>
  <c r="L35" i="3"/>
  <c r="M35" i="3"/>
  <c r="N35" i="3"/>
  <c r="O35" i="3"/>
  <c r="D35" i="3"/>
  <c r="C21" i="3"/>
  <c r="C20" i="3"/>
  <c r="C19" i="3"/>
  <c r="C18" i="3"/>
  <c r="G21" i="3"/>
  <c r="I21" i="3" s="1"/>
  <c r="G20" i="3"/>
  <c r="I20" i="3" s="1"/>
  <c r="G19" i="3"/>
  <c r="I19" i="3" s="1"/>
  <c r="G18" i="3"/>
  <c r="I18" i="3" s="1"/>
  <c r="F21" i="3"/>
  <c r="F20" i="3"/>
  <c r="F19" i="3"/>
  <c r="F18" i="3"/>
  <c r="G15" i="3"/>
  <c r="G14" i="3"/>
  <c r="G13" i="3"/>
  <c r="G12" i="3"/>
  <c r="G11" i="3"/>
  <c r="G10" i="3"/>
  <c r="G9" i="3"/>
  <c r="G8" i="3"/>
  <c r="G7" i="3"/>
  <c r="F7" i="3"/>
  <c r="I7" i="3" s="1"/>
  <c r="F8" i="3"/>
  <c r="I8" i="3" s="1"/>
  <c r="F9" i="3"/>
  <c r="I9" i="3" s="1"/>
  <c r="F10" i="3"/>
  <c r="I10" i="3" s="1"/>
  <c r="F11" i="3"/>
  <c r="I11" i="3" s="1"/>
  <c r="F12" i="3"/>
  <c r="I12" i="3" s="1"/>
  <c r="F13" i="3"/>
  <c r="I13" i="3" s="1"/>
  <c r="F14" i="3"/>
  <c r="I14" i="3" s="1"/>
  <c r="F15" i="3"/>
  <c r="I15" i="3" s="1"/>
  <c r="F6" i="3"/>
  <c r="I6" i="3" s="1"/>
  <c r="I22" i="3" l="1"/>
  <c r="I16" i="3"/>
  <c r="I23" i="3" l="1"/>
</calcChain>
</file>

<file path=xl/sharedStrings.xml><?xml version="1.0" encoding="utf-8"?>
<sst xmlns="http://schemas.openxmlformats.org/spreadsheetml/2006/main" count="129" uniqueCount="83">
  <si>
    <t xml:space="preserve">Tipus actuació </t>
  </si>
  <si>
    <t>Hores esforç efectiu</t>
  </si>
  <si>
    <t>Total</t>
  </si>
  <si>
    <t>Preu peces recanvi</t>
  </si>
  <si>
    <t>Instal·lació impressora en xarxa</t>
  </si>
  <si>
    <t>Segons imports de la taula següent de peces de recanvi</t>
  </si>
  <si>
    <t>Reparació bateria portàtil</t>
  </si>
  <si>
    <t>Reparació pantalla portàtil</t>
  </si>
  <si>
    <t>Reparació font alimentació portàtil</t>
  </si>
  <si>
    <t>Reparació placa base portàtil</t>
  </si>
  <si>
    <t>Reparació teclat portàtil</t>
  </si>
  <si>
    <t>Reparació Touchpad portàtil</t>
  </si>
  <si>
    <t>Reparació càmera portàtil</t>
  </si>
  <si>
    <t>Reparació ventilador portàtil</t>
  </si>
  <si>
    <t>Reparació RAM portàtil</t>
  </si>
  <si>
    <t>PECES DE RECANVI</t>
  </si>
  <si>
    <t>Tipus Material</t>
  </si>
  <si>
    <t>LCD</t>
  </si>
  <si>
    <t>Teclat</t>
  </si>
  <si>
    <t>Touchpad</t>
  </si>
  <si>
    <t>Càmera</t>
  </si>
  <si>
    <t>CPU</t>
  </si>
  <si>
    <t>Placa Base</t>
  </si>
  <si>
    <t>Ventilador</t>
  </si>
  <si>
    <t>RAM</t>
  </si>
  <si>
    <t>Bateria</t>
  </si>
  <si>
    <t>Adaptador alimentació</t>
  </si>
  <si>
    <t>Cable alimentació</t>
  </si>
  <si>
    <t>Connector alimentació</t>
  </si>
  <si>
    <t>Import màxim (€)</t>
  </si>
  <si>
    <t>Import Ofert (€)</t>
  </si>
  <si>
    <t>PETIT MATERIAL</t>
  </si>
  <si>
    <t>Cable USB</t>
  </si>
  <si>
    <t>Cable HDMI</t>
  </si>
  <si>
    <t>Ratolí</t>
  </si>
  <si>
    <t>Impot màxim (€)</t>
  </si>
  <si>
    <t>Preu / hora ma d’obra màxim</t>
  </si>
  <si>
    <t>Preu / hora ma d'obra ofert</t>
  </si>
  <si>
    <t>Import màxim licitació</t>
  </si>
  <si>
    <t>Número de mesos</t>
  </si>
  <si>
    <t>Any 1</t>
  </si>
  <si>
    <t>Any 2</t>
  </si>
  <si>
    <t>Any 3</t>
  </si>
  <si>
    <t>Import Oferta Licitador</t>
  </si>
  <si>
    <t>Any 4 - Pròrroga 1</t>
  </si>
  <si>
    <t>Any 5 - Pròrroga 2</t>
  </si>
  <si>
    <t>Unitats</t>
  </si>
  <si>
    <t xml:space="preserve">Tipus Petit Material </t>
  </si>
  <si>
    <t>Preu material</t>
  </si>
  <si>
    <t>SUBTOTAL PETIT MATERIAL</t>
  </si>
  <si>
    <t>Total sense IVA</t>
  </si>
  <si>
    <t>TOTAL PART VARIABLE</t>
  </si>
  <si>
    <t>Cost (€)</t>
  </si>
  <si>
    <t>Gestor del servei (Service Manager)</t>
  </si>
  <si>
    <t>Perfils</t>
  </si>
  <si>
    <t>Import anual màxim licitació sense IVA</t>
  </si>
  <si>
    <t>Import anual Oferta sense IVA</t>
  </si>
  <si>
    <t>Número recursos mínim</t>
  </si>
  <si>
    <t>Número recursos Oferta</t>
  </si>
  <si>
    <t>Import màxim anual sense IVA</t>
  </si>
  <si>
    <t>LLICÈNCIES PROGRAMARI</t>
  </si>
  <si>
    <t>Impot màxim anual sense IVA (€)</t>
  </si>
  <si>
    <t>Preu Oferta anual sense IVA (€)</t>
  </si>
  <si>
    <t>Usuaris</t>
  </si>
  <si>
    <t>Total Anual</t>
  </si>
  <si>
    <t>PowerBI Pro</t>
  </si>
  <si>
    <t>Total Oferta Anual sense IVA</t>
  </si>
  <si>
    <t>Total Oferta Anual amb IVA</t>
  </si>
  <si>
    <t>OFERTA ECONÒMICA DEL CONTRACTE LOT 2 - OGACOMP BASADA EN PREUS UNITARIS</t>
  </si>
  <si>
    <t>OFERTA ECONÒMICA DEL CONTRACTE LOT 2 - OGACOMP BASADA EN FTEs</t>
  </si>
  <si>
    <t>Responsables Govern servei ACOMP</t>
  </si>
  <si>
    <t>Responsable Gestió Canvi i Coneixement</t>
  </si>
  <si>
    <t>Responsable Qualitat i Analítica de dades</t>
  </si>
  <si>
    <t>Responsable Govern ANS i Facturació</t>
  </si>
  <si>
    <t>OFERTA ECONÒMICA DEL CONTRACTE LOT 2 - OGACOMP TOTALS</t>
  </si>
  <si>
    <t>Import anual OGACOMP sense IVA</t>
  </si>
  <si>
    <t>Import anual OGACOMP amb IVA</t>
  </si>
  <si>
    <t>Import mensual OGACOMP sense IVA</t>
  </si>
  <si>
    <t>Import mensual OGACOMP amb IVA</t>
  </si>
  <si>
    <t>Imports contracte OGACOMP</t>
  </si>
  <si>
    <t>Oferta Total contracte OGACOMP</t>
  </si>
  <si>
    <t>Total Durada inicial Contracte sense IVA</t>
  </si>
  <si>
    <t>Total Durada inicial Contracte amb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</si>
</sst>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FFFFFF"/>
      <name val="Calibri"/>
      <family val="2"/>
    </font>
    <font>
      <sz val="8"/>
      <color theme="1"/>
      <name val="Times New Roman"/>
      <family val="1"/>
    </font>
    <font>
      <b/>
      <sz val="10"/>
      <color theme="1"/>
      <name val="Calibri"/>
      <family val="2"/>
    </font>
    <font>
      <sz val="12"/>
      <color rgb="FFFFFFFF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rgb="FFC0504D"/>
      </left>
      <right/>
      <top style="medium">
        <color rgb="FFC0504D"/>
      </top>
      <bottom style="medium">
        <color rgb="FFC0504D"/>
      </bottom>
      <diagonal/>
    </border>
    <border>
      <left/>
      <right/>
      <top style="medium">
        <color rgb="FFC0504D"/>
      </top>
      <bottom style="medium">
        <color rgb="FFC0504D"/>
      </bottom>
      <diagonal/>
    </border>
    <border>
      <left/>
      <right style="medium">
        <color rgb="FFC0504D"/>
      </right>
      <top style="medium">
        <color rgb="FFC0504D"/>
      </top>
      <bottom style="medium">
        <color rgb="FFC0504D"/>
      </bottom>
      <diagonal/>
    </border>
    <border>
      <left style="medium">
        <color rgb="FFD99594"/>
      </left>
      <right style="medium">
        <color rgb="FFD99594"/>
      </right>
      <top/>
      <bottom style="medium">
        <color rgb="FFD99594"/>
      </bottom>
      <diagonal/>
    </border>
    <border>
      <left/>
      <right style="medium">
        <color rgb="FFD99594"/>
      </right>
      <top/>
      <bottom style="medium">
        <color rgb="FFD99594"/>
      </bottom>
      <diagonal/>
    </border>
    <border>
      <left style="medium">
        <color rgb="FFD99594"/>
      </left>
      <right style="medium">
        <color rgb="FFD99594"/>
      </right>
      <top style="medium">
        <color rgb="FFC0504D"/>
      </top>
      <bottom/>
      <diagonal/>
    </border>
    <border>
      <left style="medium">
        <color rgb="FFD99594"/>
      </left>
      <right style="medium">
        <color rgb="FFD99594"/>
      </right>
      <top/>
      <bottom/>
      <diagonal/>
    </border>
    <border>
      <left/>
      <right style="medium">
        <color rgb="FFD9959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4" fillId="2" borderId="1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6" fillId="3" borderId="5" xfId="0" applyFont="1" applyFill="1" applyBorder="1" applyAlignment="1">
      <alignment horizontal="justify" vertical="center" wrapText="1"/>
    </xf>
    <xf numFmtId="8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44" fontId="2" fillId="0" borderId="5" xfId="2" applyFont="1" applyBorder="1" applyAlignment="1">
      <alignment horizontal="center" vertical="center" wrapText="1"/>
    </xf>
    <xf numFmtId="44" fontId="6" fillId="0" borderId="5" xfId="2" applyFont="1" applyBorder="1" applyAlignment="1">
      <alignment horizontal="justify" vertical="center" wrapText="1"/>
    </xf>
    <xf numFmtId="0" fontId="8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8" fillId="0" borderId="4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3" borderId="5" xfId="0" applyFont="1" applyFill="1" applyBorder="1" applyAlignment="1">
      <alignment horizontal="justify" vertical="center" wrapText="1"/>
    </xf>
    <xf numFmtId="8" fontId="9" fillId="0" borderId="5" xfId="0" applyNumberFormat="1" applyFont="1" applyBorder="1" applyAlignment="1">
      <alignment horizontal="right" vertical="center" wrapText="1"/>
    </xf>
    <xf numFmtId="0" fontId="9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4" fontId="2" fillId="0" borderId="5" xfId="2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44" fontId="2" fillId="0" borderId="5" xfId="0" applyNumberFormat="1" applyFont="1" applyBorder="1" applyAlignment="1">
      <alignment horizontal="center" vertical="center" wrapText="1"/>
    </xf>
    <xf numFmtId="8" fontId="2" fillId="0" borderId="5" xfId="2" applyNumberFormat="1" applyFont="1" applyBorder="1" applyAlignment="1">
      <alignment horizontal="center" vertical="center" wrapText="1"/>
    </xf>
    <xf numFmtId="44" fontId="4" fillId="2" borderId="3" xfId="0" applyNumberFormat="1" applyFont="1" applyFill="1" applyBorder="1" applyAlignment="1">
      <alignment horizontal="justify" vertical="center" wrapText="1"/>
    </xf>
    <xf numFmtId="44" fontId="0" fillId="0" borderId="0" xfId="0" applyNumberFormat="1" applyAlignment="1">
      <alignment wrapText="1"/>
    </xf>
    <xf numFmtId="8" fontId="0" fillId="0" borderId="0" xfId="0" applyNumberFormat="1" applyAlignment="1">
      <alignment wrapText="1"/>
    </xf>
    <xf numFmtId="44" fontId="0" fillId="0" borderId="0" xfId="0" applyNumberFormat="1"/>
    <xf numFmtId="0" fontId="6" fillId="4" borderId="5" xfId="0" applyFont="1" applyFill="1" applyBorder="1" applyAlignment="1">
      <alignment horizontal="center" vertical="center" wrapText="1"/>
    </xf>
    <xf numFmtId="44" fontId="6" fillId="3" borderId="5" xfId="0" applyNumberFormat="1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44" fontId="4" fillId="2" borderId="2" xfId="0" applyNumberFormat="1" applyFont="1" applyFill="1" applyBorder="1" applyAlignment="1">
      <alignment horizontal="center" vertical="center" wrapText="1"/>
    </xf>
    <xf numFmtId="44" fontId="10" fillId="0" borderId="5" xfId="2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/>
    <xf numFmtId="0" fontId="10" fillId="0" borderId="4" xfId="0" applyFont="1" applyBorder="1" applyAlignment="1">
      <alignment horizontal="justify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8" fontId="10" fillId="0" borderId="5" xfId="0" applyNumberFormat="1" applyFont="1" applyBorder="1" applyAlignment="1">
      <alignment horizontal="right" vertical="center" wrapText="1"/>
    </xf>
    <xf numFmtId="164" fontId="10" fillId="0" borderId="5" xfId="1" applyNumberFormat="1" applyFont="1" applyBorder="1" applyAlignment="1">
      <alignment horizontal="right" vertical="center" wrapText="1"/>
    </xf>
    <xf numFmtId="44" fontId="2" fillId="3" borderId="5" xfId="2" applyFont="1" applyFill="1" applyBorder="1" applyAlignment="1" applyProtection="1">
      <alignment horizontal="center" vertical="center" wrapText="1"/>
      <protection locked="0"/>
    </xf>
    <xf numFmtId="44" fontId="6" fillId="3" borderId="5" xfId="0" applyNumberFormat="1" applyFont="1" applyFill="1" applyBorder="1" applyAlignment="1" applyProtection="1">
      <alignment horizontal="justify" vertical="center" wrapText="1"/>
      <protection locked="0"/>
    </xf>
    <xf numFmtId="164" fontId="6" fillId="3" borderId="5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horizontal="justify" vertical="center" wrapText="1"/>
    </xf>
    <xf numFmtId="44" fontId="2" fillId="0" borderId="8" xfId="2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justify" vertical="center" wrapText="1"/>
    </xf>
    <xf numFmtId="4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justify" vertical="center" wrapText="1"/>
    </xf>
  </cellXfs>
  <cellStyles count="3">
    <cellStyle name="Coma" xfId="1" builtinId="3"/>
    <cellStyle name="Moneda" xfId="2" builtinId="4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03683-F168-4E09-8375-5BD8F6F5DAFA}">
  <dimension ref="B2:H36"/>
  <sheetViews>
    <sheetView tabSelected="1" workbookViewId="0">
      <selection activeCell="D20" sqref="D20"/>
    </sheetView>
  </sheetViews>
  <sheetFormatPr defaultColWidth="11.54296875" defaultRowHeight="14.5" x14ac:dyDescent="0.35"/>
  <cols>
    <col min="2" max="2" width="36.6328125" customWidth="1"/>
    <col min="3" max="3" width="16" customWidth="1"/>
    <col min="4" max="4" width="15.36328125" customWidth="1"/>
    <col min="5" max="5" width="16.6328125" customWidth="1"/>
    <col min="6" max="7" width="18.453125" customWidth="1"/>
    <col min="8" max="8" width="15.453125" bestFit="1" customWidth="1"/>
  </cols>
  <sheetData>
    <row r="2" spans="2:8" ht="18.5" x14ac:dyDescent="0.45">
      <c r="B2" s="41" t="s">
        <v>69</v>
      </c>
      <c r="C2" s="41"/>
      <c r="D2" s="41"/>
      <c r="E2" s="41"/>
      <c r="F2" s="41"/>
      <c r="G2" s="41"/>
      <c r="H2" s="41"/>
    </row>
    <row r="3" spans="2:8" ht="15" thickBot="1" x14ac:dyDescent="0.4"/>
    <row r="4" spans="2:8" ht="47" thickBot="1" x14ac:dyDescent="0.4">
      <c r="B4" s="1" t="s">
        <v>54</v>
      </c>
      <c r="C4" s="2" t="s">
        <v>55</v>
      </c>
      <c r="D4" s="2" t="s">
        <v>56</v>
      </c>
      <c r="E4" s="2" t="s">
        <v>57</v>
      </c>
      <c r="F4" s="37" t="s">
        <v>58</v>
      </c>
      <c r="G4" s="37" t="s">
        <v>59</v>
      </c>
      <c r="H4" s="37" t="s">
        <v>56</v>
      </c>
    </row>
    <row r="5" spans="2:8" ht="15" thickBot="1" x14ac:dyDescent="0.4">
      <c r="B5" s="44" t="s">
        <v>53</v>
      </c>
      <c r="C5" s="39">
        <v>92340</v>
      </c>
      <c r="D5" s="48">
        <v>0</v>
      </c>
      <c r="E5" s="40">
        <v>1</v>
      </c>
      <c r="F5" s="49">
        <v>0</v>
      </c>
      <c r="G5" s="39">
        <f>C5*E5</f>
        <v>92340</v>
      </c>
      <c r="H5" s="39">
        <f>D5*F5</f>
        <v>0</v>
      </c>
    </row>
    <row r="6" spans="2:8" ht="15" thickBot="1" x14ac:dyDescent="0.4">
      <c r="B6" s="44" t="s">
        <v>72</v>
      </c>
      <c r="C6" s="39">
        <v>61379.999999999985</v>
      </c>
      <c r="D6" s="48">
        <v>0</v>
      </c>
      <c r="E6" s="40">
        <v>1</v>
      </c>
      <c r="F6" s="49">
        <v>0</v>
      </c>
      <c r="G6" s="39">
        <f t="shared" ref="G6:H9" si="0">C6*E6</f>
        <v>61379.999999999985</v>
      </c>
      <c r="H6" s="39">
        <f t="shared" si="0"/>
        <v>0</v>
      </c>
    </row>
    <row r="7" spans="2:8" ht="15" thickBot="1" x14ac:dyDescent="0.4">
      <c r="B7" s="44" t="s">
        <v>70</v>
      </c>
      <c r="C7" s="39">
        <v>78138.000000000015</v>
      </c>
      <c r="D7" s="48">
        <v>0</v>
      </c>
      <c r="E7" s="40">
        <v>3</v>
      </c>
      <c r="F7" s="49">
        <v>0</v>
      </c>
      <c r="G7" s="39">
        <f t="shared" si="0"/>
        <v>234414.00000000006</v>
      </c>
      <c r="H7" s="39">
        <f>D7*F7</f>
        <v>0</v>
      </c>
    </row>
    <row r="8" spans="2:8" ht="15" thickBot="1" x14ac:dyDescent="0.4">
      <c r="B8" s="44" t="s">
        <v>73</v>
      </c>
      <c r="C8" s="39">
        <v>69606</v>
      </c>
      <c r="D8" s="48">
        <v>0</v>
      </c>
      <c r="E8" s="40">
        <v>1</v>
      </c>
      <c r="F8" s="49">
        <v>0</v>
      </c>
      <c r="G8" s="39">
        <f t="shared" si="0"/>
        <v>69606</v>
      </c>
      <c r="H8" s="39">
        <f>D8*F8</f>
        <v>0</v>
      </c>
    </row>
    <row r="9" spans="2:8" ht="15" thickBot="1" x14ac:dyDescent="0.4">
      <c r="B9" s="44" t="s">
        <v>71</v>
      </c>
      <c r="C9" s="39">
        <v>69606</v>
      </c>
      <c r="D9" s="48">
        <v>0</v>
      </c>
      <c r="E9" s="40">
        <v>1</v>
      </c>
      <c r="F9" s="49">
        <v>0</v>
      </c>
      <c r="G9" s="39">
        <f t="shared" si="0"/>
        <v>69606</v>
      </c>
      <c r="H9" s="39">
        <f>D9*F9</f>
        <v>0</v>
      </c>
    </row>
    <row r="10" spans="2:8" ht="16" thickBot="1" x14ac:dyDescent="0.4">
      <c r="B10" s="1"/>
      <c r="C10" s="2"/>
      <c r="D10" s="2"/>
      <c r="E10" s="2"/>
      <c r="F10" s="2"/>
      <c r="G10" s="38">
        <f>SUM(G5:G9)</f>
        <v>527346</v>
      </c>
      <c r="H10" s="38">
        <f>SUM(H5:H9)</f>
        <v>0</v>
      </c>
    </row>
    <row r="13" spans="2:8" ht="18.5" x14ac:dyDescent="0.45">
      <c r="B13" s="41" t="s">
        <v>68</v>
      </c>
    </row>
    <row r="14" spans="2:8" ht="15" thickBot="1" x14ac:dyDescent="0.4"/>
    <row r="15" spans="2:8" ht="16" thickBot="1" x14ac:dyDescent="0.4">
      <c r="B15" s="1" t="s">
        <v>60</v>
      </c>
      <c r="C15" s="35"/>
      <c r="D15" s="36"/>
      <c r="E15" s="34"/>
    </row>
    <row r="16" spans="2:8" ht="16" thickBot="1" x14ac:dyDescent="0.4">
      <c r="B16" s="42"/>
      <c r="C16" s="22" t="s">
        <v>65</v>
      </c>
      <c r="D16" s="22" t="s">
        <v>63</v>
      </c>
      <c r="E16" s="38" t="s">
        <v>64</v>
      </c>
    </row>
    <row r="17" spans="2:7" ht="16" thickBot="1" x14ac:dyDescent="0.4">
      <c r="B17" s="7" t="s">
        <v>61</v>
      </c>
      <c r="C17" s="45">
        <v>139.06956737850004</v>
      </c>
      <c r="D17" s="46">
        <v>2</v>
      </c>
      <c r="E17" s="38">
        <f>C17*D17</f>
        <v>278.13913475700008</v>
      </c>
    </row>
    <row r="18" spans="2:7" ht="16" thickBot="1" x14ac:dyDescent="0.4">
      <c r="B18" s="7" t="s">
        <v>62</v>
      </c>
      <c r="C18" s="48">
        <v>0</v>
      </c>
      <c r="D18" s="46">
        <v>2</v>
      </c>
      <c r="E18" s="38">
        <f>C18*D18</f>
        <v>0</v>
      </c>
    </row>
    <row r="23" spans="2:7" ht="18.5" x14ac:dyDescent="0.45">
      <c r="B23" s="41" t="s">
        <v>74</v>
      </c>
    </row>
    <row r="24" spans="2:7" ht="15" thickBot="1" x14ac:dyDescent="0.4"/>
    <row r="25" spans="2:7" ht="31.5" thickBot="1" x14ac:dyDescent="0.4">
      <c r="B25" s="1" t="s">
        <v>79</v>
      </c>
      <c r="C25" s="2" t="s">
        <v>38</v>
      </c>
      <c r="D25" s="2" t="s">
        <v>43</v>
      </c>
    </row>
    <row r="26" spans="2:7" ht="16" thickBot="1" x14ac:dyDescent="0.4">
      <c r="B26" s="4" t="s">
        <v>75</v>
      </c>
      <c r="C26" s="13">
        <f>G10+E17</f>
        <v>527624.13913475699</v>
      </c>
      <c r="D26" s="47">
        <f>H10+E18</f>
        <v>0</v>
      </c>
    </row>
    <row r="27" spans="2:7" ht="16" thickBot="1" x14ac:dyDescent="0.4">
      <c r="B27" s="4" t="s">
        <v>76</v>
      </c>
      <c r="C27" s="13">
        <f>C26*1.21</f>
        <v>638425.20835305599</v>
      </c>
      <c r="D27" s="47">
        <f>D26*1.21</f>
        <v>0</v>
      </c>
      <c r="F27" s="31"/>
    </row>
    <row r="28" spans="2:7" ht="16" thickBot="1" x14ac:dyDescent="0.4">
      <c r="B28" s="4" t="s">
        <v>77</v>
      </c>
      <c r="C28" s="13">
        <f>C26/12</f>
        <v>43968.678261229747</v>
      </c>
      <c r="D28" s="47">
        <f>D26/12</f>
        <v>0</v>
      </c>
    </row>
    <row r="29" spans="2:7" ht="16" thickBot="1" x14ac:dyDescent="0.4">
      <c r="B29" s="4" t="s">
        <v>78</v>
      </c>
      <c r="C29" s="13">
        <f>C28*1.21</f>
        <v>53202.100696087989</v>
      </c>
      <c r="D29" s="47">
        <f>D28*1.21</f>
        <v>0</v>
      </c>
      <c r="F29" s="31"/>
    </row>
    <row r="30" spans="2:7" ht="15" thickBot="1" x14ac:dyDescent="0.4"/>
    <row r="31" spans="2:7" ht="16" thickBot="1" x14ac:dyDescent="0.4">
      <c r="B31" s="1" t="s">
        <v>80</v>
      </c>
      <c r="C31" s="2" t="s">
        <v>40</v>
      </c>
      <c r="D31" s="2" t="s">
        <v>41</v>
      </c>
      <c r="E31" s="2" t="s">
        <v>42</v>
      </c>
      <c r="F31" s="2" t="s">
        <v>44</v>
      </c>
      <c r="G31" s="2" t="s">
        <v>45</v>
      </c>
    </row>
    <row r="32" spans="2:7" ht="16" thickBot="1" x14ac:dyDescent="0.4">
      <c r="B32" s="4" t="s">
        <v>39</v>
      </c>
      <c r="C32" s="43">
        <v>12</v>
      </c>
      <c r="D32" s="43">
        <v>12</v>
      </c>
      <c r="E32" s="43">
        <v>12</v>
      </c>
      <c r="F32" s="43">
        <v>12</v>
      </c>
      <c r="G32" s="43">
        <v>12</v>
      </c>
    </row>
    <row r="33" spans="2:7" ht="16" thickBot="1" x14ac:dyDescent="0.4">
      <c r="B33" s="4" t="s">
        <v>66</v>
      </c>
      <c r="C33" s="23">
        <f>$D$28*C32</f>
        <v>0</v>
      </c>
      <c r="D33" s="23">
        <f t="shared" ref="D33:G33" si="1">$D$28*D32</f>
        <v>0</v>
      </c>
      <c r="E33" s="23">
        <f t="shared" si="1"/>
        <v>0</v>
      </c>
      <c r="F33" s="23">
        <f t="shared" si="1"/>
        <v>0</v>
      </c>
      <c r="G33" s="23">
        <f t="shared" si="1"/>
        <v>0</v>
      </c>
    </row>
    <row r="34" spans="2:7" ht="16" thickBot="1" x14ac:dyDescent="0.4">
      <c r="B34" s="50" t="s">
        <v>67</v>
      </c>
      <c r="C34" s="51">
        <f>$D$29*C32</f>
        <v>0</v>
      </c>
      <c r="D34" s="51">
        <f t="shared" ref="D34:G34" si="2">$D$29*D32</f>
        <v>0</v>
      </c>
      <c r="E34" s="51">
        <f t="shared" si="2"/>
        <v>0</v>
      </c>
      <c r="F34" s="13">
        <f t="shared" si="2"/>
        <v>0</v>
      </c>
      <c r="G34" s="13">
        <f t="shared" si="2"/>
        <v>0</v>
      </c>
    </row>
    <row r="35" spans="2:7" ht="31" x14ac:dyDescent="0.35">
      <c r="B35" s="52" t="s">
        <v>81</v>
      </c>
      <c r="C35" s="53">
        <f>C33+D33+E33</f>
        <v>0</v>
      </c>
      <c r="D35" s="54"/>
      <c r="E35" s="54"/>
    </row>
    <row r="36" spans="2:7" ht="15.5" x14ac:dyDescent="0.35">
      <c r="B36" s="52" t="s">
        <v>82</v>
      </c>
      <c r="C36" s="53">
        <f>C34+D34+E34</f>
        <v>0</v>
      </c>
      <c r="D36" s="54"/>
      <c r="E36" s="54"/>
    </row>
  </sheetData>
  <sheetProtection algorithmName="SHA-512" hashValue="5cc3BBBZc+lgcs+n36KXYwEYoYCT94n2EFaZSg1dnHeh/gDW0ff1xoQfdHdvw/zMuJgICWK1YSLAHlXO5RmSHw==" saltValue="8OvLTCeLs23bCYQ/vm9AhA==" spinCount="100000" sheet="1" objects="1" scenarios="1"/>
  <mergeCells count="2">
    <mergeCell ref="C35:E35"/>
    <mergeCell ref="C36:E36"/>
  </mergeCells>
  <conditionalFormatting sqref="C18">
    <cfRule type="cellIs" dxfId="10" priority="12" operator="greaterThan">
      <formula>$C$17</formula>
    </cfRule>
  </conditionalFormatting>
  <conditionalFormatting sqref="D5">
    <cfRule type="cellIs" dxfId="9" priority="6" operator="greaterThan">
      <formula>$C$5</formula>
    </cfRule>
  </conditionalFormatting>
  <conditionalFormatting sqref="D6">
    <cfRule type="cellIs" dxfId="8" priority="7" operator="greaterThan">
      <formula>$C$6</formula>
    </cfRule>
  </conditionalFormatting>
  <conditionalFormatting sqref="D7">
    <cfRule type="cellIs" dxfId="7" priority="8" operator="greaterThan">
      <formula>$C$7</formula>
    </cfRule>
  </conditionalFormatting>
  <conditionalFormatting sqref="D8">
    <cfRule type="cellIs" dxfId="6" priority="9" operator="greaterThan">
      <formula>$C$8</formula>
    </cfRule>
  </conditionalFormatting>
  <conditionalFormatting sqref="D9">
    <cfRule type="cellIs" dxfId="5" priority="10" operator="greaterThan">
      <formula>$C$9</formula>
    </cfRule>
  </conditionalFormatting>
  <conditionalFormatting sqref="F5">
    <cfRule type="cellIs" dxfId="4" priority="5" operator="lessThan">
      <formula>$E$5</formula>
    </cfRule>
  </conditionalFormatting>
  <conditionalFormatting sqref="F6">
    <cfRule type="cellIs" dxfId="3" priority="4" operator="lessThan">
      <formula>$E$6</formula>
    </cfRule>
  </conditionalFormatting>
  <conditionalFormatting sqref="F7">
    <cfRule type="cellIs" dxfId="2" priority="3" operator="lessThan">
      <formula>$E$7</formula>
    </cfRule>
  </conditionalFormatting>
  <conditionalFormatting sqref="F8">
    <cfRule type="cellIs" dxfId="1" priority="2" operator="lessThan">
      <formula>$E$8</formula>
    </cfRule>
  </conditionalFormatting>
  <conditionalFormatting sqref="F9">
    <cfRule type="cellIs" dxfId="0" priority="1" operator="lessThan">
      <formula>$E$9</formula>
    </cfRule>
  </conditionalFormatting>
  <pageMargins left="0.7" right="0.7" top="0.75" bottom="0.75" header="0.3" footer="0.3"/>
  <ignoredErrors>
    <ignoredError sqref="C28:D2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5F1EF-F023-4AFA-A4F8-26A5036E7A68}">
  <sheetPr>
    <tabColor theme="0" tint="-4.9989318521683403E-2"/>
  </sheetPr>
  <dimension ref="C4:O28"/>
  <sheetViews>
    <sheetView topLeftCell="B3" workbookViewId="0">
      <selection activeCell="H27" sqref="H27"/>
    </sheetView>
  </sheetViews>
  <sheetFormatPr defaultColWidth="11.54296875" defaultRowHeight="14.5" x14ac:dyDescent="0.35"/>
  <cols>
    <col min="1" max="2" width="11.54296875" style="5"/>
    <col min="3" max="3" width="37.08984375" style="5" customWidth="1"/>
    <col min="4" max="4" width="14.36328125" style="5" customWidth="1"/>
    <col min="5" max="5" width="14.90625" style="5" customWidth="1"/>
    <col min="6" max="6" width="13.453125" style="5" customWidth="1"/>
    <col min="7" max="7" width="14" style="5" customWidth="1"/>
    <col min="8" max="16384" width="11.54296875" style="5"/>
  </cols>
  <sheetData>
    <row r="4" spans="3:8" ht="15" thickBot="1" x14ac:dyDescent="0.4"/>
    <row r="5" spans="3:8" ht="47" thickBot="1" x14ac:dyDescent="0.4">
      <c r="C5" s="1" t="s">
        <v>0</v>
      </c>
      <c r="D5" s="2" t="s">
        <v>36</v>
      </c>
      <c r="E5" s="2" t="s">
        <v>37</v>
      </c>
      <c r="F5" s="2" t="s">
        <v>1</v>
      </c>
      <c r="G5" s="2" t="s">
        <v>2</v>
      </c>
      <c r="H5" s="3" t="s">
        <v>3</v>
      </c>
    </row>
    <row r="6" spans="3:8" ht="16" thickBot="1" x14ac:dyDescent="0.4">
      <c r="C6" s="4" t="s">
        <v>4</v>
      </c>
      <c r="D6" s="13">
        <v>70</v>
      </c>
      <c r="E6" s="10"/>
      <c r="F6" s="11"/>
      <c r="G6" s="11"/>
      <c r="H6" s="55" t="s">
        <v>5</v>
      </c>
    </row>
    <row r="7" spans="3:8" ht="16" thickBot="1" x14ac:dyDescent="0.4">
      <c r="C7" s="24" t="s">
        <v>6</v>
      </c>
      <c r="D7" s="13">
        <v>70</v>
      </c>
      <c r="E7" s="10"/>
      <c r="F7" s="11"/>
      <c r="G7" s="11"/>
      <c r="H7" s="56"/>
    </row>
    <row r="8" spans="3:8" ht="16" thickBot="1" x14ac:dyDescent="0.4">
      <c r="C8" s="4" t="s">
        <v>7</v>
      </c>
      <c r="D8" s="13">
        <v>70</v>
      </c>
      <c r="E8" s="12"/>
      <c r="F8" s="11"/>
      <c r="G8" s="11"/>
      <c r="H8" s="56"/>
    </row>
    <row r="9" spans="3:8" ht="16" thickBot="1" x14ac:dyDescent="0.4">
      <c r="C9" s="24" t="s">
        <v>8</v>
      </c>
      <c r="D9" s="13">
        <v>70</v>
      </c>
      <c r="E9" s="10"/>
      <c r="F9" s="11"/>
      <c r="G9" s="11"/>
      <c r="H9" s="56"/>
    </row>
    <row r="10" spans="3:8" ht="16" thickBot="1" x14ac:dyDescent="0.4">
      <c r="C10" s="4" t="s">
        <v>9</v>
      </c>
      <c r="D10" s="13">
        <v>70</v>
      </c>
      <c r="E10" s="10"/>
      <c r="F10" s="11"/>
      <c r="G10" s="11"/>
      <c r="H10" s="56"/>
    </row>
    <row r="11" spans="3:8" ht="16" thickBot="1" x14ac:dyDescent="0.4">
      <c r="C11" s="4" t="s">
        <v>10</v>
      </c>
      <c r="D11" s="13">
        <v>70</v>
      </c>
      <c r="E11" s="10"/>
      <c r="F11" s="11"/>
      <c r="G11" s="11"/>
      <c r="H11" s="56"/>
    </row>
    <row r="12" spans="3:8" ht="16" thickBot="1" x14ac:dyDescent="0.4">
      <c r="C12" s="4" t="s">
        <v>11</v>
      </c>
      <c r="D12" s="13">
        <v>70</v>
      </c>
      <c r="E12" s="10"/>
      <c r="F12" s="11"/>
      <c r="G12" s="11"/>
      <c r="H12" s="56"/>
    </row>
    <row r="13" spans="3:8" ht="16" thickBot="1" x14ac:dyDescent="0.4">
      <c r="C13" s="4" t="s">
        <v>12</v>
      </c>
      <c r="D13" s="13">
        <v>70</v>
      </c>
      <c r="E13" s="10"/>
      <c r="F13" s="11"/>
      <c r="G13" s="11"/>
      <c r="H13" s="56"/>
    </row>
    <row r="14" spans="3:8" ht="16" thickBot="1" x14ac:dyDescent="0.4">
      <c r="C14" s="4" t="s">
        <v>13</v>
      </c>
      <c r="D14" s="13">
        <v>70</v>
      </c>
      <c r="E14" s="10"/>
      <c r="F14" s="11"/>
      <c r="G14" s="11"/>
      <c r="H14" s="56"/>
    </row>
    <row r="15" spans="3:8" ht="16" thickBot="1" x14ac:dyDescent="0.4">
      <c r="C15" s="4" t="s">
        <v>14</v>
      </c>
      <c r="D15" s="13">
        <v>70</v>
      </c>
      <c r="E15" s="10"/>
      <c r="F15" s="11"/>
      <c r="G15" s="11"/>
      <c r="H15" s="57"/>
    </row>
    <row r="16" spans="3:8" x14ac:dyDescent="0.35">
      <c r="C16" s="6"/>
    </row>
    <row r="17" spans="3:15" ht="15" thickBot="1" x14ac:dyDescent="0.4">
      <c r="C17" s="6"/>
    </row>
    <row r="18" spans="3:15" s="16" customFormat="1" ht="16" thickBot="1" x14ac:dyDescent="0.4">
      <c r="C18" s="8"/>
      <c r="D18" s="58" t="s">
        <v>15</v>
      </c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9"/>
    </row>
    <row r="19" spans="3:15" s="15" customFormat="1" ht="26.5" thickBot="1" x14ac:dyDescent="0.4">
      <c r="C19" s="7" t="s">
        <v>16</v>
      </c>
      <c r="D19" s="22" t="s">
        <v>17</v>
      </c>
      <c r="E19" s="22" t="s">
        <v>18</v>
      </c>
      <c r="F19" s="22" t="s">
        <v>19</v>
      </c>
      <c r="G19" s="22" t="s">
        <v>20</v>
      </c>
      <c r="H19" s="22" t="s">
        <v>21</v>
      </c>
      <c r="I19" s="22" t="s">
        <v>22</v>
      </c>
      <c r="J19" s="22" t="s">
        <v>23</v>
      </c>
      <c r="K19" s="22" t="s">
        <v>24</v>
      </c>
      <c r="L19" s="22" t="s">
        <v>25</v>
      </c>
      <c r="M19" s="32" t="s">
        <v>26</v>
      </c>
      <c r="N19" s="32" t="s">
        <v>27</v>
      </c>
      <c r="O19" s="32" t="s">
        <v>28</v>
      </c>
    </row>
    <row r="20" spans="3:15" s="15" customFormat="1" ht="15" thickBot="1" x14ac:dyDescent="0.4">
      <c r="C20" s="7" t="s">
        <v>29</v>
      </c>
      <c r="D20" s="14">
        <v>279</v>
      </c>
      <c r="E20" s="14">
        <v>78.599999999999994</v>
      </c>
      <c r="F20" s="14">
        <v>46</v>
      </c>
      <c r="G20" s="14">
        <v>38.6</v>
      </c>
      <c r="H20" s="14">
        <v>523</v>
      </c>
      <c r="I20" s="14">
        <v>606.83000000000004</v>
      </c>
      <c r="J20" s="14">
        <v>60.5</v>
      </c>
      <c r="K20" s="14">
        <v>161.16999999999999</v>
      </c>
      <c r="L20" s="14">
        <v>173.2</v>
      </c>
      <c r="M20" s="14">
        <v>63.67</v>
      </c>
      <c r="N20" s="14">
        <v>36</v>
      </c>
      <c r="O20" s="14">
        <v>29.2</v>
      </c>
    </row>
    <row r="21" spans="3:15" s="15" customFormat="1" ht="15" thickBot="1" x14ac:dyDescent="0.4">
      <c r="C21" s="7" t="s">
        <v>30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3:15" s="15" customFormat="1" x14ac:dyDescent="0.35"/>
    <row r="23" spans="3:15" s="15" customFormat="1" ht="15" thickBot="1" x14ac:dyDescent="0.4"/>
    <row r="24" spans="3:15" s="16" customFormat="1" ht="16" thickBot="1" x14ac:dyDescent="0.4">
      <c r="C24" s="8"/>
      <c r="D24" s="58" t="s">
        <v>31</v>
      </c>
      <c r="E24" s="58"/>
      <c r="F24" s="58"/>
      <c r="G24" s="59"/>
    </row>
    <row r="25" spans="3:15" s="15" customFormat="1" ht="15" thickBot="1" x14ac:dyDescent="0.4">
      <c r="C25" s="17"/>
      <c r="D25" s="21" t="s">
        <v>32</v>
      </c>
      <c r="E25" s="21" t="s">
        <v>33</v>
      </c>
      <c r="F25" s="21" t="s">
        <v>34</v>
      </c>
      <c r="G25" s="21" t="s">
        <v>18</v>
      </c>
    </row>
    <row r="26" spans="3:15" s="15" customFormat="1" ht="15" thickBot="1" x14ac:dyDescent="0.4">
      <c r="C26" s="18" t="s">
        <v>35</v>
      </c>
      <c r="D26" s="20">
        <v>8</v>
      </c>
      <c r="E26" s="20">
        <v>18</v>
      </c>
      <c r="F26" s="20">
        <v>18</v>
      </c>
      <c r="G26" s="20">
        <v>35</v>
      </c>
    </row>
    <row r="27" spans="3:15" s="15" customFormat="1" ht="15" thickBot="1" x14ac:dyDescent="0.4">
      <c r="C27" s="18" t="s">
        <v>30</v>
      </c>
      <c r="D27" s="19"/>
      <c r="E27" s="19"/>
      <c r="F27" s="19"/>
      <c r="G27" s="19"/>
    </row>
    <row r="28" spans="3:15" s="15" customFormat="1" x14ac:dyDescent="0.35"/>
  </sheetData>
  <mergeCells count="3">
    <mergeCell ref="H6:H15"/>
    <mergeCell ref="D18:O18"/>
    <mergeCell ref="D24:G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116E1-AEF7-4CF1-AC6A-C50BBA5BB94D}">
  <sheetPr>
    <tabColor theme="0" tint="-4.9989318521683403E-2"/>
  </sheetPr>
  <dimension ref="C4:O42"/>
  <sheetViews>
    <sheetView topLeftCell="A4" zoomScale="83" zoomScaleNormal="83" workbookViewId="0">
      <selection activeCell="H27" sqref="H27"/>
    </sheetView>
  </sheetViews>
  <sheetFormatPr defaultColWidth="11.54296875" defaultRowHeight="14.5" x14ac:dyDescent="0.35"/>
  <cols>
    <col min="1" max="2" width="11.54296875" style="5"/>
    <col min="3" max="3" width="37.08984375" style="5" customWidth="1"/>
    <col min="4" max="4" width="14.36328125" style="5" customWidth="1"/>
    <col min="5" max="5" width="14.90625" style="5" customWidth="1"/>
    <col min="6" max="6" width="13.453125" style="5" customWidth="1"/>
    <col min="7" max="7" width="14" style="5" customWidth="1"/>
    <col min="8" max="8" width="11.54296875" style="5"/>
    <col min="9" max="9" width="15.36328125" style="5" customWidth="1"/>
    <col min="10" max="10" width="13.453125" style="5" bestFit="1" customWidth="1"/>
    <col min="11" max="16384" width="11.54296875" style="5"/>
  </cols>
  <sheetData>
    <row r="4" spans="3:11" ht="15" thickBot="1" x14ac:dyDescent="0.4"/>
    <row r="5" spans="3:11" ht="47" thickBot="1" x14ac:dyDescent="0.4">
      <c r="C5" s="1" t="s">
        <v>0</v>
      </c>
      <c r="D5" s="2" t="s">
        <v>36</v>
      </c>
      <c r="E5" s="2" t="s">
        <v>1</v>
      </c>
      <c r="F5" s="2" t="s">
        <v>2</v>
      </c>
      <c r="G5" s="3" t="s">
        <v>3</v>
      </c>
      <c r="H5" s="3" t="s">
        <v>46</v>
      </c>
      <c r="I5" s="3" t="s">
        <v>50</v>
      </c>
    </row>
    <row r="6" spans="3:11" ht="16" thickBot="1" x14ac:dyDescent="0.4">
      <c r="C6" s="4" t="s">
        <v>4</v>
      </c>
      <c r="D6" s="13">
        <v>70</v>
      </c>
      <c r="E6" s="25">
        <v>2</v>
      </c>
      <c r="F6" s="26">
        <f t="shared" ref="F6:F15" si="0">D6*E6</f>
        <v>140</v>
      </c>
      <c r="G6" s="13">
        <v>0</v>
      </c>
      <c r="H6" s="25">
        <v>130</v>
      </c>
      <c r="I6" s="13">
        <f>H6*F6</f>
        <v>18200</v>
      </c>
    </row>
    <row r="7" spans="3:11" ht="16" thickBot="1" x14ac:dyDescent="0.4">
      <c r="C7" s="4" t="s">
        <v>6</v>
      </c>
      <c r="D7" s="13">
        <v>70</v>
      </c>
      <c r="E7" s="25">
        <v>1</v>
      </c>
      <c r="F7" s="26">
        <f t="shared" si="0"/>
        <v>70</v>
      </c>
      <c r="G7" s="13">
        <f>L34</f>
        <v>173.2</v>
      </c>
      <c r="H7" s="25">
        <v>100</v>
      </c>
      <c r="I7" s="13">
        <f t="shared" ref="I7:I15" si="1">H7*F7</f>
        <v>7000</v>
      </c>
    </row>
    <row r="8" spans="3:11" ht="16" thickBot="1" x14ac:dyDescent="0.4">
      <c r="C8" s="4" t="s">
        <v>7</v>
      </c>
      <c r="D8" s="13">
        <v>70</v>
      </c>
      <c r="E8" s="25">
        <v>2</v>
      </c>
      <c r="F8" s="26">
        <f t="shared" si="0"/>
        <v>140</v>
      </c>
      <c r="G8" s="13">
        <f>D34</f>
        <v>279</v>
      </c>
      <c r="H8" s="25">
        <v>100</v>
      </c>
      <c r="I8" s="13">
        <f t="shared" si="1"/>
        <v>14000</v>
      </c>
    </row>
    <row r="9" spans="3:11" ht="16" thickBot="1" x14ac:dyDescent="0.4">
      <c r="C9" s="4" t="s">
        <v>8</v>
      </c>
      <c r="D9" s="13">
        <v>70</v>
      </c>
      <c r="E9" s="25">
        <v>1</v>
      </c>
      <c r="F9" s="26">
        <f t="shared" si="0"/>
        <v>70</v>
      </c>
      <c r="G9" s="13">
        <f>L34</f>
        <v>173.2</v>
      </c>
      <c r="H9" s="25">
        <v>100</v>
      </c>
      <c r="I9" s="13">
        <f t="shared" si="1"/>
        <v>7000</v>
      </c>
    </row>
    <row r="10" spans="3:11" ht="16" thickBot="1" x14ac:dyDescent="0.4">
      <c r="C10" s="4" t="s">
        <v>9</v>
      </c>
      <c r="D10" s="13">
        <v>70</v>
      </c>
      <c r="E10" s="25">
        <v>2</v>
      </c>
      <c r="F10" s="26">
        <f t="shared" si="0"/>
        <v>140</v>
      </c>
      <c r="G10" s="13">
        <f>I34</f>
        <v>606.83000000000004</v>
      </c>
      <c r="H10" s="25">
        <v>50</v>
      </c>
      <c r="I10" s="13">
        <f t="shared" si="1"/>
        <v>7000</v>
      </c>
    </row>
    <row r="11" spans="3:11" ht="16" thickBot="1" x14ac:dyDescent="0.4">
      <c r="C11" s="4" t="s">
        <v>10</v>
      </c>
      <c r="D11" s="13">
        <v>70</v>
      </c>
      <c r="E11" s="25">
        <v>1</v>
      </c>
      <c r="F11" s="26">
        <f t="shared" si="0"/>
        <v>70</v>
      </c>
      <c r="G11" s="13">
        <f>E34</f>
        <v>78.599999999999994</v>
      </c>
      <c r="H11" s="25">
        <v>100</v>
      </c>
      <c r="I11" s="13">
        <f t="shared" si="1"/>
        <v>7000</v>
      </c>
    </row>
    <row r="12" spans="3:11" ht="16" thickBot="1" x14ac:dyDescent="0.4">
      <c r="C12" s="4" t="s">
        <v>11</v>
      </c>
      <c r="D12" s="13">
        <v>70</v>
      </c>
      <c r="E12" s="25">
        <v>1</v>
      </c>
      <c r="F12" s="26">
        <f t="shared" si="0"/>
        <v>70</v>
      </c>
      <c r="G12" s="13">
        <f>F34</f>
        <v>46</v>
      </c>
      <c r="H12" s="25">
        <v>100</v>
      </c>
      <c r="I12" s="13">
        <f t="shared" si="1"/>
        <v>7000</v>
      </c>
    </row>
    <row r="13" spans="3:11" ht="16" thickBot="1" x14ac:dyDescent="0.4">
      <c r="C13" s="4" t="s">
        <v>12</v>
      </c>
      <c r="D13" s="13">
        <v>70</v>
      </c>
      <c r="E13" s="25">
        <v>1</v>
      </c>
      <c r="F13" s="26">
        <f t="shared" si="0"/>
        <v>70</v>
      </c>
      <c r="G13" s="13">
        <f>G34</f>
        <v>38.6</v>
      </c>
      <c r="H13" s="25">
        <v>100</v>
      </c>
      <c r="I13" s="13">
        <f t="shared" si="1"/>
        <v>7000</v>
      </c>
      <c r="K13" s="29"/>
    </row>
    <row r="14" spans="3:11" ht="16" thickBot="1" x14ac:dyDescent="0.4">
      <c r="C14" s="4" t="s">
        <v>13</v>
      </c>
      <c r="D14" s="13">
        <v>70</v>
      </c>
      <c r="E14" s="25">
        <v>1</v>
      </c>
      <c r="F14" s="26">
        <f t="shared" si="0"/>
        <v>70</v>
      </c>
      <c r="G14" s="13">
        <f>J34</f>
        <v>60.5</v>
      </c>
      <c r="H14" s="25">
        <v>100</v>
      </c>
      <c r="I14" s="13">
        <f t="shared" si="1"/>
        <v>7000</v>
      </c>
    </row>
    <row r="15" spans="3:11" ht="16" thickBot="1" x14ac:dyDescent="0.4">
      <c r="C15" s="4" t="s">
        <v>14</v>
      </c>
      <c r="D15" s="13">
        <v>70</v>
      </c>
      <c r="E15" s="25">
        <v>1</v>
      </c>
      <c r="F15" s="26">
        <f t="shared" si="0"/>
        <v>70</v>
      </c>
      <c r="G15" s="13">
        <f>K34</f>
        <v>161.16999999999999</v>
      </c>
      <c r="H15" s="25">
        <v>100</v>
      </c>
      <c r="I15" s="13">
        <f t="shared" si="1"/>
        <v>7000</v>
      </c>
    </row>
    <row r="16" spans="3:11" ht="16" thickBot="1" x14ac:dyDescent="0.4">
      <c r="C16" s="4" t="s">
        <v>49</v>
      </c>
      <c r="D16" s="13"/>
      <c r="E16" s="13"/>
      <c r="F16" s="13"/>
      <c r="G16" s="13"/>
      <c r="H16" s="13"/>
      <c r="I16" s="13">
        <f>SUM(I6:I15)</f>
        <v>88200</v>
      </c>
    </row>
    <row r="17" spans="3:15" ht="47" thickBot="1" x14ac:dyDescent="0.4">
      <c r="C17" s="1" t="s">
        <v>47</v>
      </c>
      <c r="D17" s="2" t="s">
        <v>36</v>
      </c>
      <c r="E17" s="2" t="s">
        <v>1</v>
      </c>
      <c r="F17" s="2" t="s">
        <v>2</v>
      </c>
      <c r="G17" s="3" t="s">
        <v>48</v>
      </c>
      <c r="H17" s="3" t="s">
        <v>46</v>
      </c>
      <c r="I17" s="3" t="s">
        <v>2</v>
      </c>
    </row>
    <row r="18" spans="3:15" ht="16" thickBot="1" x14ac:dyDescent="0.4">
      <c r="C18" s="4" t="str">
        <f>D39</f>
        <v>Cable USB</v>
      </c>
      <c r="D18" s="13">
        <v>0</v>
      </c>
      <c r="E18" s="25">
        <v>0</v>
      </c>
      <c r="F18" s="26">
        <f>D18*E18</f>
        <v>0</v>
      </c>
      <c r="G18" s="27">
        <f>D40</f>
        <v>8</v>
      </c>
      <c r="H18" s="25">
        <v>200</v>
      </c>
      <c r="I18" s="13">
        <f>H18*G18</f>
        <v>1600</v>
      </c>
      <c r="M18" s="30"/>
    </row>
    <row r="19" spans="3:15" ht="16" thickBot="1" x14ac:dyDescent="0.4">
      <c r="C19" s="4" t="str">
        <f>E39</f>
        <v>Cable HDMI</v>
      </c>
      <c r="D19" s="13">
        <v>0</v>
      </c>
      <c r="E19" s="25">
        <v>0</v>
      </c>
      <c r="F19" s="26">
        <f>D19*E19</f>
        <v>0</v>
      </c>
      <c r="G19" s="27">
        <f>E40</f>
        <v>18</v>
      </c>
      <c r="H19" s="25">
        <v>125</v>
      </c>
      <c r="I19" s="13">
        <f t="shared" ref="I19:I21" si="2">H19*G19</f>
        <v>2250</v>
      </c>
    </row>
    <row r="20" spans="3:15" ht="16" thickBot="1" x14ac:dyDescent="0.4">
      <c r="C20" s="4" t="str">
        <f>F39</f>
        <v>Ratolí</v>
      </c>
      <c r="D20" s="13">
        <v>0</v>
      </c>
      <c r="E20" s="25">
        <v>0</v>
      </c>
      <c r="F20" s="26">
        <f>D20*E20</f>
        <v>0</v>
      </c>
      <c r="G20" s="27">
        <f>F40</f>
        <v>18</v>
      </c>
      <c r="H20" s="25">
        <v>150</v>
      </c>
      <c r="I20" s="13">
        <f t="shared" si="2"/>
        <v>2700</v>
      </c>
    </row>
    <row r="21" spans="3:15" ht="16" thickBot="1" x14ac:dyDescent="0.4">
      <c r="C21" s="4" t="str">
        <f>G39</f>
        <v>Teclat</v>
      </c>
      <c r="D21" s="13">
        <v>0</v>
      </c>
      <c r="E21" s="25">
        <v>0</v>
      </c>
      <c r="F21" s="26">
        <f>D21*E21</f>
        <v>0</v>
      </c>
      <c r="G21" s="27">
        <f>G40</f>
        <v>35</v>
      </c>
      <c r="H21" s="25">
        <v>150</v>
      </c>
      <c r="I21" s="13">
        <f t="shared" si="2"/>
        <v>5250</v>
      </c>
    </row>
    <row r="22" spans="3:15" ht="16" thickBot="1" x14ac:dyDescent="0.4">
      <c r="C22" s="4" t="s">
        <v>49</v>
      </c>
      <c r="D22" s="13"/>
      <c r="E22" s="25"/>
      <c r="F22" s="26"/>
      <c r="G22" s="13"/>
      <c r="H22" s="25"/>
      <c r="I22" s="13">
        <f>SUM(I18:I21)</f>
        <v>11800</v>
      </c>
    </row>
    <row r="23" spans="3:15" ht="16" thickBot="1" x14ac:dyDescent="0.4">
      <c r="C23" s="1" t="s">
        <v>51</v>
      </c>
      <c r="D23" s="2"/>
      <c r="E23" s="2"/>
      <c r="F23" s="2"/>
      <c r="G23" s="3"/>
      <c r="H23" s="3"/>
      <c r="I23" s="28">
        <f>I16+I22</f>
        <v>100000</v>
      </c>
    </row>
    <row r="24" spans="3:15" x14ac:dyDescent="0.35">
      <c r="C24" s="6"/>
    </row>
    <row r="25" spans="3:15" x14ac:dyDescent="0.35">
      <c r="C25" s="6"/>
    </row>
    <row r="26" spans="3:15" x14ac:dyDescent="0.35">
      <c r="C26" s="6"/>
    </row>
    <row r="27" spans="3:15" x14ac:dyDescent="0.35">
      <c r="C27" s="6"/>
    </row>
    <row r="28" spans="3:15" x14ac:dyDescent="0.35">
      <c r="C28" s="6"/>
    </row>
    <row r="29" spans="3:15" x14ac:dyDescent="0.35">
      <c r="C29" s="6"/>
    </row>
    <row r="30" spans="3:15" x14ac:dyDescent="0.35">
      <c r="C30" s="6"/>
    </row>
    <row r="31" spans="3:15" ht="15" thickBot="1" x14ac:dyDescent="0.4">
      <c r="C31" s="6"/>
    </row>
    <row r="32" spans="3:15" s="16" customFormat="1" ht="16" thickBot="1" x14ac:dyDescent="0.4">
      <c r="C32" s="8"/>
      <c r="D32" s="58" t="s">
        <v>15</v>
      </c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/>
    </row>
    <row r="33" spans="3:15" s="15" customFormat="1" ht="26.5" thickBot="1" x14ac:dyDescent="0.4">
      <c r="C33" s="7" t="s">
        <v>16</v>
      </c>
      <c r="D33" s="22" t="s">
        <v>17</v>
      </c>
      <c r="E33" s="22" t="s">
        <v>18</v>
      </c>
      <c r="F33" s="22" t="s">
        <v>19</v>
      </c>
      <c r="G33" s="22" t="s">
        <v>20</v>
      </c>
      <c r="H33" s="22" t="s">
        <v>21</v>
      </c>
      <c r="I33" s="22" t="s">
        <v>22</v>
      </c>
      <c r="J33" s="22" t="s">
        <v>23</v>
      </c>
      <c r="K33" s="22" t="s">
        <v>24</v>
      </c>
      <c r="L33" s="22" t="s">
        <v>25</v>
      </c>
      <c r="M33" s="22" t="s">
        <v>26</v>
      </c>
      <c r="N33" s="22" t="s">
        <v>27</v>
      </c>
      <c r="O33" s="22" t="s">
        <v>28</v>
      </c>
    </row>
    <row r="34" spans="3:15" s="15" customFormat="1" ht="15" thickBot="1" x14ac:dyDescent="0.4">
      <c r="C34" s="7" t="s">
        <v>29</v>
      </c>
      <c r="D34" s="14">
        <v>279</v>
      </c>
      <c r="E34" s="14">
        <v>78.599999999999994</v>
      </c>
      <c r="F34" s="14">
        <v>46</v>
      </c>
      <c r="G34" s="14">
        <v>38.6</v>
      </c>
      <c r="H34" s="14">
        <v>523</v>
      </c>
      <c r="I34" s="14">
        <v>606.83000000000004</v>
      </c>
      <c r="J34" s="14">
        <v>60.5</v>
      </c>
      <c r="K34" s="14">
        <v>161.16999999999999</v>
      </c>
      <c r="L34" s="14">
        <v>173.2</v>
      </c>
      <c r="M34" s="14">
        <v>63.67</v>
      </c>
      <c r="N34" s="14">
        <v>36</v>
      </c>
      <c r="O34" s="14">
        <v>29.2</v>
      </c>
    </row>
    <row r="35" spans="3:15" s="15" customFormat="1" ht="15" thickBot="1" x14ac:dyDescent="0.4">
      <c r="C35" s="7" t="s">
        <v>52</v>
      </c>
      <c r="D35" s="33">
        <f>D34/1.1/1.15</f>
        <v>220.55335968379447</v>
      </c>
      <c r="E35" s="33">
        <f t="shared" ref="E35:O35" si="3">E34/1.1/1.15</f>
        <v>62.134387351778649</v>
      </c>
      <c r="F35" s="33">
        <f t="shared" si="3"/>
        <v>36.36363636363636</v>
      </c>
      <c r="G35" s="33">
        <f t="shared" si="3"/>
        <v>30.51383399209486</v>
      </c>
      <c r="H35" s="33">
        <f t="shared" si="3"/>
        <v>413.43873517786562</v>
      </c>
      <c r="I35" s="33">
        <f t="shared" si="3"/>
        <v>479.70750988142294</v>
      </c>
      <c r="J35" s="33">
        <f t="shared" si="3"/>
        <v>47.826086956521735</v>
      </c>
      <c r="K35" s="33">
        <f t="shared" si="3"/>
        <v>127.40711462450592</v>
      </c>
      <c r="L35" s="33">
        <f t="shared" si="3"/>
        <v>136.91699604743081</v>
      </c>
      <c r="M35" s="33">
        <f t="shared" si="3"/>
        <v>50.33201581027668</v>
      </c>
      <c r="N35" s="33">
        <f t="shared" si="3"/>
        <v>28.458498023715418</v>
      </c>
      <c r="O35" s="33">
        <f t="shared" si="3"/>
        <v>23.083003952569168</v>
      </c>
    </row>
    <row r="36" spans="3:15" s="15" customFormat="1" x14ac:dyDescent="0.35"/>
    <row r="37" spans="3:15" s="15" customFormat="1" ht="15" thickBot="1" x14ac:dyDescent="0.4"/>
    <row r="38" spans="3:15" s="16" customFormat="1" ht="16" thickBot="1" x14ac:dyDescent="0.4">
      <c r="C38" s="8"/>
      <c r="D38" s="58" t="s">
        <v>31</v>
      </c>
      <c r="E38" s="58"/>
      <c r="F38" s="58"/>
      <c r="G38" s="59"/>
    </row>
    <row r="39" spans="3:15" s="15" customFormat="1" ht="15" thickBot="1" x14ac:dyDescent="0.4">
      <c r="C39" s="17"/>
      <c r="D39" s="21" t="s">
        <v>32</v>
      </c>
      <c r="E39" s="21" t="s">
        <v>33</v>
      </c>
      <c r="F39" s="21" t="s">
        <v>34</v>
      </c>
      <c r="G39" s="21" t="s">
        <v>18</v>
      </c>
    </row>
    <row r="40" spans="3:15" s="15" customFormat="1" ht="15" thickBot="1" x14ac:dyDescent="0.4">
      <c r="C40" s="18" t="s">
        <v>35</v>
      </c>
      <c r="D40" s="20">
        <v>8</v>
      </c>
      <c r="E40" s="20">
        <v>18</v>
      </c>
      <c r="F40" s="20">
        <v>18</v>
      </c>
      <c r="G40" s="20">
        <v>35</v>
      </c>
    </row>
    <row r="41" spans="3:15" s="15" customFormat="1" ht="15" thickBot="1" x14ac:dyDescent="0.4">
      <c r="C41" s="18" t="s">
        <v>30</v>
      </c>
      <c r="D41" s="33">
        <f t="shared" ref="D41:G41" si="4">D40/1.1/1.15</f>
        <v>6.3241106719367588</v>
      </c>
      <c r="E41" s="33">
        <f t="shared" si="4"/>
        <v>14.229249011857709</v>
      </c>
      <c r="F41" s="33">
        <f t="shared" si="4"/>
        <v>14.229249011857709</v>
      </c>
      <c r="G41" s="33">
        <f t="shared" si="4"/>
        <v>27.66798418972332</v>
      </c>
    </row>
    <row r="42" spans="3:15" s="15" customFormat="1" x14ac:dyDescent="0.35"/>
  </sheetData>
  <mergeCells count="2">
    <mergeCell ref="D32:O32"/>
    <mergeCell ref="D38:G3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9FF09ABE2D914BB2D368CCBF8AAECD" ma:contentTypeVersion="15" ma:contentTypeDescription="Crear nuevo documento." ma:contentTypeScope="" ma:versionID="8f45fae43fccd2b4626ca4c213c7fd0f">
  <xsd:schema xmlns:xsd="http://www.w3.org/2001/XMLSchema" xmlns:xs="http://www.w3.org/2001/XMLSchema" xmlns:p="http://schemas.microsoft.com/office/2006/metadata/properties" xmlns:ns2="d633034a-06e5-4bea-a354-1c74a9468abe" xmlns:ns3="e622c71f-d175-48f1-95e7-64a21dec4727" targetNamespace="http://schemas.microsoft.com/office/2006/metadata/properties" ma:root="true" ma:fieldsID="6e649d43a6110626a5e4ceff0bb9da27" ns2:_="" ns3:_="">
    <xsd:import namespace="d633034a-06e5-4bea-a354-1c74a9468abe"/>
    <xsd:import namespace="e622c71f-d175-48f1-95e7-64a21dec4727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33034a-06e5-4bea-a354-1c74a9468ab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3b44abe5-ceb4-4ed7-b8b7-23b1576bff2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22c71f-d175-48f1-95e7-64a21dec4727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a6fd7d80-f500-4814-900e-d92d6b46049a}" ma:internalName="TaxCatchAll" ma:showField="CatchAllData" ma:web="e622c71f-d175-48f1-95e7-64a21dec4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622c71f-d175-48f1-95e7-64a21dec4727" xsi:nil="true"/>
    <lcf76f155ced4ddcb4097134ff3c332f xmlns="d633034a-06e5-4bea-a354-1c74a9468a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7F14E7-AC0D-411E-A237-EC7C6A4259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33034a-06e5-4bea-a354-1c74a9468abe"/>
    <ds:schemaRef ds:uri="e622c71f-d175-48f1-95e7-64a21dec4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6BA630-6108-4776-AC4D-C2198F2D4F60}">
  <ds:schemaRefs>
    <ds:schemaRef ds:uri="http://schemas.microsoft.com/office/2006/metadata/properties"/>
    <ds:schemaRef ds:uri="http://schemas.microsoft.com/office/infopath/2007/PartnerControls"/>
    <ds:schemaRef ds:uri="e622c71f-d175-48f1-95e7-64a21dec4727"/>
    <ds:schemaRef ds:uri="d633034a-06e5-4bea-a354-1c74a9468abe"/>
  </ds:schemaRefs>
</ds:datastoreItem>
</file>

<file path=customXml/itemProps3.xml><?xml version="1.0" encoding="utf-8"?>
<ds:datastoreItem xmlns:ds="http://schemas.openxmlformats.org/officeDocument/2006/customXml" ds:itemID="{B6A519D1-CC0E-47C0-8CC5-849CDC82E7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OGACOMP</vt:lpstr>
      <vt:lpstr>Part Variable Lot 1</vt:lpstr>
      <vt:lpstr>Part Variable Lot 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Martinez Sanchez (G2)</dc:creator>
  <cp:lastModifiedBy>HERNAIZ ALZAMORA, DAVID</cp:lastModifiedBy>
  <dcterms:created xsi:type="dcterms:W3CDTF">2024-11-05T08:14:47Z</dcterms:created>
  <dcterms:modified xsi:type="dcterms:W3CDTF">2025-07-21T13:03:11Z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0x010100ED9FF09ABE2D914BB2D368CCBF8AAECD</vt:lpwstr>
  </property>
  <property fmtid="{D5CDD505-2E9C-101B-9397-08002B2CF9AE}" pid="3" name="MediaServiceImageTags">
    <vt:lpwstr/>
  </property>
</Properties>
</file>