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omments1.xml" ContentType="application/vnd.openxmlformats-officedocument.spreadsheetml.comments+xml"/>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Z:\FomentCV\Departaments\Administració-Contractació\00 USUARIS\igarcia\RESERVA CRÈDITS I ANNEXOS\F260000053 Obres barannes Pl Vila MAdrid\"/>
    </mc:Choice>
  </mc:AlternateContent>
  <xr:revisionPtr revIDLastSave="0" documentId="13_ncr:1_{B546CD8D-D9AB-4F03-AA63-DE5D5CA5C666}" xr6:coauthVersionLast="47" xr6:coauthVersionMax="47" xr10:uidLastSave="{00000000-0000-0000-0000-000000000000}"/>
  <bookViews>
    <workbookView xWindow="-120" yWindow="-120" windowWidth="29040" windowHeight="15840" xr2:uid="{00000000-000D-0000-FFFF-FFFF00000000}"/>
  </bookViews>
  <sheets>
    <sheet name=" Puntuacio total" sheetId="3" r:id="rId1"/>
    <sheet name=" 2 puntuació economica" sheetId="2" r:id="rId2"/>
    <sheet name="1 calcul temeraria" sheetId="1" r:id="rId3"/>
  </sheets>
  <definedNames>
    <definedName name="__FPMExcelClient_CellBasedFunctionStatus" localSheetId="1" hidden="1">"2_2_2_2_2"</definedName>
    <definedName name="__FPMExcelClient_CellBasedFunctionStatus" localSheetId="0" hidden="1">"2_2_2_2_2"</definedName>
    <definedName name="__FPMExcelClient_CellBasedFunctionStatus" localSheetId="2" hidden="1">"2_2_2_2_2"</definedName>
    <definedName name="_xlnm.Print_Area" localSheetId="1">' 2 puntuació economica'!$B$1:$K$27</definedName>
    <definedName name="_xlnm.Print_Area" localSheetId="0">' Puntuacio total'!$B$1:$Q$28</definedName>
    <definedName name="_xlnm.Print_Area" localSheetId="2">'1 calcul temeraria'!$B$1:$K$28</definedName>
    <definedName name="OLE_LINK3" localSheetId="1">' 2 puntuació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P17" i="3"/>
  <c r="O17" i="3"/>
  <c r="F82" i="2"/>
  <c r="E82" i="2" s="1"/>
  <c r="D82" i="2"/>
  <c r="F81" i="2"/>
  <c r="E81" i="2" s="1"/>
  <c r="D81" i="2"/>
  <c r="F80" i="2"/>
  <c r="E80" i="2" s="1"/>
  <c r="D80" i="2"/>
  <c r="F79" i="2"/>
  <c r="E79" i="2" s="1"/>
  <c r="D79" i="2"/>
  <c r="F78" i="2"/>
  <c r="E78" i="2" s="1"/>
  <c r="D78" i="2"/>
  <c r="F77" i="2"/>
  <c r="E77" i="2" s="1"/>
  <c r="D77" i="2"/>
  <c r="H72" i="2"/>
  <c r="H78" i="2" s="1"/>
  <c r="P22" i="3" s="1"/>
  <c r="H77" i="2" l="1"/>
  <c r="P21" i="3" s="1"/>
  <c r="H79" i="2"/>
  <c r="P23" i="3" s="1"/>
  <c r="C65" i="2" l="1"/>
  <c r="O23" i="3" s="1"/>
  <c r="C64" i="2"/>
  <c r="O22" i="3" s="1"/>
  <c r="C63" i="2"/>
  <c r="O21" i="3" s="1"/>
  <c r="E6" i="1"/>
  <c r="H6" i="1"/>
  <c r="D11" i="1" s="1"/>
  <c r="J22" i="1" l="1"/>
  <c r="C53" i="2"/>
  <c r="C52" i="2"/>
  <c r="C51" i="2"/>
  <c r="C43" i="2"/>
  <c r="C42" i="2"/>
  <c r="C41" i="2"/>
  <c r="N21" i="3" l="1"/>
  <c r="C10" i="3" l="1"/>
  <c r="J23" i="1" l="1"/>
  <c r="C6" i="3"/>
  <c r="C6" i="2"/>
  <c r="C7" i="2" l="1"/>
  <c r="C7" i="3"/>
  <c r="I20" i="2"/>
  <c r="S15" i="3" l="1"/>
  <c r="J27" i="1" l="1"/>
  <c r="H7" i="1"/>
  <c r="J24" i="1" l="1"/>
  <c r="J28" i="1" s="1"/>
  <c r="L22" i="3"/>
  <c r="M22" i="3"/>
  <c r="N22" i="3"/>
  <c r="L23" i="3"/>
  <c r="M23" i="3"/>
  <c r="N23" i="3"/>
  <c r="M21" i="3"/>
  <c r="L21" i="3"/>
  <c r="N17" i="3"/>
  <c r="J30" i="1" l="1"/>
  <c r="J31" i="1"/>
  <c r="M17" i="3"/>
  <c r="L17" i="3" l="1"/>
  <c r="C11" i="3" l="1"/>
  <c r="I22" i="3" l="1"/>
  <c r="I23" i="3"/>
  <c r="I24" i="3"/>
  <c r="I25" i="3"/>
  <c r="I26" i="3"/>
  <c r="I21" i="3"/>
  <c r="K17" i="3"/>
  <c r="D24" i="1" l="1"/>
  <c r="C3" i="3" l="1"/>
  <c r="C3" i="2" l="1"/>
  <c r="J10" i="3" l="1"/>
  <c r="J8" i="3" l="1"/>
  <c r="J5" i="3"/>
  <c r="B4" i="2"/>
  <c r="C4" i="2"/>
  <c r="B5" i="2"/>
  <c r="C5" i="2"/>
  <c r="B6" i="2"/>
  <c r="E6" i="2"/>
  <c r="F6" i="2"/>
  <c r="B7" i="2"/>
  <c r="C16" i="2"/>
  <c r="C17" i="3" s="1"/>
  <c r="B9" i="2"/>
  <c r="B9" i="3" s="1"/>
  <c r="G25" i="1"/>
  <c r="H25" i="1" s="1"/>
  <c r="D23" i="1"/>
  <c r="D27" i="1"/>
  <c r="I5" i="3" l="1"/>
  <c r="E6" i="3"/>
  <c r="F6" i="3"/>
  <c r="H6" i="3"/>
  <c r="B6" i="3"/>
  <c r="B5" i="3"/>
  <c r="C5" i="3"/>
  <c r="B7" i="3"/>
  <c r="C4" i="3"/>
  <c r="B4" i="3"/>
  <c r="C8" i="3"/>
  <c r="D22" i="1" l="1"/>
  <c r="G22" i="1" s="1"/>
  <c r="C9" i="2"/>
  <c r="C2" i="3"/>
  <c r="B22" i="3"/>
  <c r="B23" i="3"/>
  <c r="B24" i="3"/>
  <c r="B25" i="3"/>
  <c r="B26" i="3"/>
  <c r="B21" i="3"/>
  <c r="B21" i="2"/>
  <c r="B22" i="2"/>
  <c r="B23" i="2"/>
  <c r="B24" i="2"/>
  <c r="B25" i="2"/>
  <c r="B20" i="2"/>
  <c r="C2" i="2"/>
  <c r="J12" i="3" l="1"/>
  <c r="J14" i="3"/>
  <c r="D21" i="3"/>
  <c r="F21" i="3"/>
  <c r="E21" i="3" s="1"/>
  <c r="D22" i="3"/>
  <c r="F22" i="3"/>
  <c r="E22" i="3" s="1"/>
  <c r="D23" i="3"/>
  <c r="F23" i="3"/>
  <c r="E23" i="3" s="1"/>
  <c r="D24" i="3"/>
  <c r="F24" i="3"/>
  <c r="E24" i="3" s="1"/>
  <c r="D25" i="3"/>
  <c r="F25" i="3"/>
  <c r="E25" i="3" s="1"/>
  <c r="D26" i="3"/>
  <c r="F26" i="3"/>
  <c r="E26" i="3" s="1"/>
  <c r="K22" i="1" l="1"/>
  <c r="J16" i="2"/>
  <c r="D20" i="2"/>
  <c r="F20" i="2"/>
  <c r="E20" i="2" s="1"/>
  <c r="J20" i="2"/>
  <c r="D21" i="2"/>
  <c r="F21" i="2"/>
  <c r="E21" i="2" s="1"/>
  <c r="I21" i="2"/>
  <c r="J21" i="2"/>
  <c r="D22" i="2"/>
  <c r="F22" i="2"/>
  <c r="E22" i="2" s="1"/>
  <c r="I22" i="2"/>
  <c r="J22" i="2"/>
  <c r="D23" i="2"/>
  <c r="F23" i="2"/>
  <c r="E23" i="2" s="1"/>
  <c r="I23" i="2"/>
  <c r="J23" i="2"/>
  <c r="D24" i="2"/>
  <c r="F24" i="2"/>
  <c r="E24" i="2" s="1"/>
  <c r="I24" i="2"/>
  <c r="J24" i="2"/>
  <c r="D25" i="2"/>
  <c r="F25" i="2"/>
  <c r="E25" i="2" s="1"/>
  <c r="I25" i="2"/>
  <c r="J25" i="2"/>
  <c r="G23" i="1"/>
  <c r="G24" i="1"/>
  <c r="G26" i="1"/>
  <c r="H26" i="1" s="1"/>
  <c r="G27" i="1"/>
  <c r="D27" i="3" l="1"/>
  <c r="K27" i="1" l="1"/>
  <c r="K26" i="1"/>
  <c r="K24" i="1"/>
  <c r="K25" i="1" l="1"/>
  <c r="K23" i="1"/>
  <c r="H13" i="1" l="1"/>
  <c r="D13" i="1" l="1"/>
  <c r="H22" i="1" s="1"/>
  <c r="I22" i="1" s="1"/>
  <c r="G23" i="2"/>
  <c r="H27" i="1" l="1"/>
  <c r="I25" i="1"/>
  <c r="H23" i="2" s="1"/>
  <c r="I26" i="1"/>
  <c r="H24" i="2" s="1"/>
  <c r="G24" i="2"/>
  <c r="K14" i="2"/>
  <c r="K12" i="2"/>
  <c r="C23" i="2" l="1"/>
  <c r="L23" i="2" s="1"/>
  <c r="G24" i="3"/>
  <c r="H24" i="3"/>
  <c r="H25" i="3"/>
  <c r="C24" i="2"/>
  <c r="L24" i="2" s="1"/>
  <c r="R25" i="3"/>
  <c r="R26" i="3"/>
  <c r="G25" i="3"/>
  <c r="R24" i="3"/>
  <c r="D26" i="2"/>
  <c r="G15" i="1"/>
  <c r="G14" i="1"/>
  <c r="K24" i="2" l="1"/>
  <c r="K23" i="2"/>
  <c r="J24" i="3" l="1"/>
  <c r="J25" i="3"/>
  <c r="C9" i="3"/>
  <c r="K13" i="2"/>
  <c r="I27" i="1"/>
  <c r="H23" i="1"/>
  <c r="I23" i="1" s="1"/>
  <c r="H24" i="1"/>
  <c r="G22" i="2" s="1"/>
  <c r="G6" i="3"/>
  <c r="C20" i="2"/>
  <c r="H25" i="2" l="1"/>
  <c r="C25" i="2"/>
  <c r="J13" i="3"/>
  <c r="D6" i="3"/>
  <c r="D6" i="2"/>
  <c r="G25" i="2"/>
  <c r="G21" i="2"/>
  <c r="G21" i="3"/>
  <c r="H21" i="3"/>
  <c r="H20" i="2"/>
  <c r="C21" i="3"/>
  <c r="R21" i="3" s="1"/>
  <c r="C22" i="3"/>
  <c r="R22" i="3" s="1"/>
  <c r="C21" i="2"/>
  <c r="H21" i="2"/>
  <c r="G22" i="3"/>
  <c r="H22" i="3"/>
  <c r="I24" i="1"/>
  <c r="G20" i="2"/>
  <c r="G26" i="3"/>
  <c r="H26" i="3"/>
  <c r="L25" i="2" l="1"/>
  <c r="L20" i="2"/>
  <c r="C22" i="2"/>
  <c r="H22" i="2"/>
  <c r="H23" i="3"/>
  <c r="G23" i="3"/>
  <c r="C23" i="3"/>
  <c r="L21" i="2"/>
  <c r="R23" i="3" l="1"/>
  <c r="L22" i="2"/>
  <c r="C11" i="2" s="1"/>
  <c r="K20" i="2" s="1"/>
  <c r="K21" i="2" l="1"/>
  <c r="K25" i="2"/>
  <c r="J26" i="3" s="1"/>
  <c r="K22" i="2"/>
  <c r="J23" i="3" l="1"/>
  <c r="Q23" i="3" s="1"/>
  <c r="J22" i="3"/>
  <c r="Q22" i="3" s="1"/>
  <c r="J21" i="3"/>
  <c r="Q21" i="3" s="1"/>
  <c r="H28" i="3" l="1"/>
  <c r="J28"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B71" authorId="0" shapeId="0" xr:uid="{00000000-0006-0000-0100-000001000000}">
      <text>
        <r>
          <rPr>
            <b/>
            <sz val="9"/>
            <color indexed="81"/>
            <rFont val="Tahoma"/>
            <family val="2"/>
          </rPr>
          <t xml:space="preserve">BAIXA = tant per cent de baixa a aplicar sobre qualsevol dels preus del banc BEDEC de l’ITEC no inclosos explícitament en el pressupost de l’obra en licitació
L’ofertant haurà de presentar un percentatge de baixa que s’aplicarà sobre el banc de preus BEDEC de l’ITEC (data de preus: la vigent en el moment de la licitació del procediment; àmbit de preus: Barcelona capital; àmbit de plecs: Catalunya; variació de preus segons el volum de l’obra a executar) i que resultaran d’aplicació en les possibles modificacions de contracte a excepció que a l’oferta principal constin preus més baixos.
(S’atorgarà la major puntuació aquell que presenti un percentatge de baixa més elevat i la resta proporcionalment. Si de l’aplicació de la fórmula se’n deriven puntuacions negatives es puntuaran amb valor 0)
La baixa ofertada per aquest aspecte, no podrà ser inferior al 75% ni superior al 105% de la baixa ofertada en relació al pressupost de licitació. En cas que l’ofertant presenti una baixa inferior o superior a aquest límits es procedirà a corregir la baixa aplicant els valors límits admesos. En el supòsit que el licitador no indiqui baixa s’entendrà que oferta el 75% de la baixa ofertada en relació al pressupost de licitació.
</t>
        </r>
      </text>
    </comment>
  </commentList>
</comments>
</file>

<file path=xl/sharedStrings.xml><?xml version="1.0" encoding="utf-8"?>
<sst xmlns="http://schemas.openxmlformats.org/spreadsheetml/2006/main" count="138" uniqueCount="77">
  <si>
    <t>QUADRE NÚM. 1</t>
  </si>
  <si>
    <t xml:space="preserve">Exp: </t>
  </si>
  <si>
    <t>Projecte:</t>
  </si>
  <si>
    <t>iva exclòs</t>
  </si>
  <si>
    <t>5 mesos</t>
  </si>
  <si>
    <t>Oferta màxima presentada:</t>
  </si>
  <si>
    <t>Oferta mínima presentada:</t>
  </si>
  <si>
    <t>2º oferta màxima presentada:</t>
  </si>
  <si>
    <t>2a oferta mínima presentada:</t>
  </si>
  <si>
    <t>Total ofertes</t>
  </si>
  <si>
    <t>valor abs     -(d+0,01)</t>
  </si>
  <si>
    <t xml:space="preserve"> -(d+0,01)</t>
  </si>
  <si>
    <t>Licitadors:</t>
  </si>
  <si>
    <t>QUADRE NÚM. 2</t>
  </si>
  <si>
    <t>Puntuació Total</t>
  </si>
  <si>
    <r>
      <t xml:space="preserve">Total ofertes </t>
    </r>
    <r>
      <rPr>
        <b/>
        <sz val="6"/>
        <rFont val="Arial"/>
        <family val="2"/>
      </rPr>
      <t>(càlcul mitjana)</t>
    </r>
  </si>
  <si>
    <t>Licitador 1</t>
  </si>
  <si>
    <t>Licitador 2</t>
  </si>
  <si>
    <t>Licitador 3</t>
  </si>
  <si>
    <t>Licitador 4</t>
  </si>
  <si>
    <t>% càlcul temeritat</t>
  </si>
  <si>
    <t>Licitador 5</t>
  </si>
  <si>
    <t>Licitador 6</t>
  </si>
  <si>
    <t>Puntuació màxima</t>
  </si>
  <si>
    <t>Oferta mínima (€omín):</t>
  </si>
  <si>
    <t>Mitjana ofertes (€Mitj) :</t>
  </si>
  <si>
    <t>d= - (€o-€Mitj)/€lic</t>
  </si>
  <si>
    <t>Iva exclòs</t>
  </si>
  <si>
    <t>ofertes temeràries</t>
  </si>
  <si>
    <t>puntuació tècnica total</t>
  </si>
  <si>
    <t>ofertes no considerades</t>
  </si>
  <si>
    <t>Ofertes no puntuables</t>
  </si>
  <si>
    <t>Puntuació licitador guanyador</t>
  </si>
  <si>
    <t>puntuació tècnica 1.1 + 1.2 (mínim 15 punts)</t>
  </si>
  <si>
    <t>PUNTUACIÓ TOTAL</t>
  </si>
  <si>
    <t>PUNTUACIÓ OFERTA ECONÒMICA</t>
  </si>
  <si>
    <t>CÀLCUL OFERTES TEMERÀRIES I EXCLOSES PER MOTIUS TÈCNICS</t>
  </si>
  <si>
    <t>QUADRE NÚM. 3</t>
  </si>
  <si>
    <t>Mínima Puntuació Tècnica :</t>
  </si>
  <si>
    <t>no mínim tècnica</t>
  </si>
  <si>
    <t>temerària</t>
  </si>
  <si>
    <t>Puntuació màxima (Pmax)</t>
  </si>
  <si>
    <r>
      <t>Puntuació econòmica ofertant           Po= Pmax</t>
    </r>
    <r>
      <rPr>
        <b/>
        <sz val="8"/>
        <rFont val="Arial"/>
        <family val="2"/>
      </rPr>
      <t xml:space="preserve"> (€lic - €o) / (€lic- €omín)</t>
    </r>
  </si>
  <si>
    <t>Tipus licitació:</t>
  </si>
  <si>
    <t>Termini</t>
  </si>
  <si>
    <t>Pto base licitació</t>
  </si>
  <si>
    <t>VEC</t>
  </si>
  <si>
    <t>Partida alçada</t>
  </si>
  <si>
    <t>Modificacions</t>
  </si>
  <si>
    <t>Facturació</t>
  </si>
  <si>
    <t xml:space="preserve">Import càlcul puntuació oferta econòmica </t>
  </si>
  <si>
    <t>Pto base de licitació</t>
  </si>
  <si>
    <t>Ofertes base de càlcul licitadors (€o)</t>
  </si>
  <si>
    <t>Mínima p.tècnica</t>
  </si>
  <si>
    <t>Puntuació assignada segons plec</t>
  </si>
  <si>
    <t>Import base càlcul</t>
  </si>
  <si>
    <r>
      <t>Puntuació ofertant           Po= Pmax</t>
    </r>
    <r>
      <rPr>
        <b/>
        <sz val="8"/>
        <rFont val="Arial"/>
        <family val="2"/>
      </rPr>
      <t xml:space="preserve"> (€lic - €o) / (€lic- €omín)                                      </t>
    </r>
  </si>
  <si>
    <t>Garantia def. 5%</t>
  </si>
  <si>
    <t xml:space="preserve">OBERT </t>
  </si>
  <si>
    <r>
      <rPr>
        <b/>
        <sz val="11"/>
        <color theme="1"/>
        <rFont val="Calibri"/>
        <family val="2"/>
        <scheme val="minor"/>
      </rPr>
      <t xml:space="preserve">100     </t>
    </r>
    <r>
      <rPr>
        <sz val="11"/>
        <color theme="1"/>
        <rFont val="Calibri"/>
        <family val="2"/>
        <scheme val="minor"/>
      </rPr>
      <t xml:space="preserve"> (49 criteris tècnics  + 51 criteris automàtics)</t>
    </r>
  </si>
  <si>
    <t xml:space="preserve">Import càlcul econòmica </t>
  </si>
  <si>
    <t>8 setmanes</t>
  </si>
  <si>
    <t>Baixa mínima 10%, sinó econòmica de 20 punts</t>
  </si>
  <si>
    <t>Baixa mitjana &lt; 7% = econòmica 20 punts</t>
  </si>
  <si>
    <t>Baixa mitjana &lt; 10% = econòmica 25 punts</t>
  </si>
  <si>
    <t>mínim 1.1 = 12</t>
  </si>
  <si>
    <t>QUADRE NÚM. 2.2 REDUCCIÓ TERMINI</t>
  </si>
  <si>
    <t>QUADRE NÚM. 2.3 EXPERIÈNCIA FABRICANT BARANA</t>
  </si>
  <si>
    <t>QUADRE NÚM. 2.4 REPOSICIÓ MATERIALS</t>
  </si>
  <si>
    <t>QUADRE NÚM. 2.5 VIGILÀNCIA NECRÒPOLIS EXECUCIÓ TREBALLS</t>
  </si>
  <si>
    <t>B màx =</t>
  </si>
  <si>
    <t>Baixa sobre possibles modificacions</t>
  </si>
  <si>
    <t>Baixa sobre pressupost de licitació</t>
  </si>
  <si>
    <t>Puntuació Pi= 1-(100*(Bmax- Bi)/60)</t>
  </si>
  <si>
    <t>QUADRE NÚM. 2.6 REBAIXA PREUS CONTRADICTORIS</t>
  </si>
  <si>
    <t>OBRES D’EXECUCIÓ DEL PROJECTE MODIFICAT DE SUBSTITUCIÓ DE LES BARANES DE LA PASSAREL·LA CENTRAL I EL LÍMIT PERIMETRAL DE LA NECRÒPOLIS DE LA PLAÇA DE LA VILA DE MADRID, EN EL MARC DEL PLA DE BARRIS DE BARRIS DE BARCELONA, AMB MESURES DE CONTRACTACIÓ PÚBLICA SOSTENIBLE</t>
  </si>
  <si>
    <t>F260000053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</si>
</sst>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quot;€&quot;"/>
    <numFmt numFmtId="165" formatCode="#,##0.0000"/>
    <numFmt numFmtId="166" formatCode="#,##0.00000"/>
    <numFmt numFmtId="167" formatCode="#,##0.000"/>
    <numFmt numFmtId="168" formatCode="#,##0.0000000000"/>
    <numFmt numFmtId="169" formatCode="#,##0.00000\ &quot;€&quot;"/>
    <numFmt numFmtId="170" formatCode="0.000%"/>
    <numFmt numFmtId="171" formatCode="0.0000"/>
  </numFmts>
  <fonts count="16" x14ac:knownFonts="1">
    <font>
      <sz val="11"/>
      <color theme="1"/>
      <name val="Calibri"/>
      <family val="2"/>
      <scheme val="minor"/>
    </font>
    <font>
      <b/>
      <sz val="11"/>
      <color theme="1"/>
      <name val="Calibri"/>
      <family val="2"/>
      <scheme val="minor"/>
    </font>
    <font>
      <b/>
      <sz val="10"/>
      <name val="Arial"/>
      <family val="2"/>
    </font>
    <font>
      <sz val="10"/>
      <name val="Arial"/>
      <family val="2"/>
    </font>
    <font>
      <sz val="11"/>
      <color theme="1"/>
      <name val="Calibri"/>
      <family val="2"/>
      <scheme val="minor"/>
    </font>
    <font>
      <b/>
      <sz val="6"/>
      <name val="Arial"/>
      <family val="2"/>
    </font>
    <font>
      <b/>
      <sz val="8"/>
      <name val="Arial"/>
      <family val="2"/>
    </font>
    <font>
      <sz val="10"/>
      <color theme="1"/>
      <name val="Calibri"/>
      <family val="2"/>
      <scheme val="minor"/>
    </font>
    <font>
      <b/>
      <sz val="10"/>
      <color theme="1"/>
      <name val="Calibri"/>
      <family val="2"/>
      <scheme val="minor"/>
    </font>
    <font>
      <b/>
      <sz val="11"/>
      <color rgb="FF000000"/>
      <name val="Arial"/>
      <family val="2"/>
    </font>
    <font>
      <sz val="11"/>
      <color theme="1"/>
      <name val="Arial"/>
      <family val="2"/>
    </font>
    <font>
      <b/>
      <sz val="9"/>
      <color theme="1"/>
      <name val="Arial"/>
      <family val="2"/>
    </font>
    <font>
      <b/>
      <sz val="11"/>
      <color theme="1"/>
      <name val="Arial"/>
      <family val="2"/>
    </font>
    <font>
      <b/>
      <sz val="10"/>
      <color rgb="FF000000"/>
      <name val="Arial"/>
      <family val="2"/>
    </font>
    <font>
      <sz val="9"/>
      <color theme="1"/>
      <name val="Arial"/>
      <family val="2"/>
    </font>
    <font>
      <b/>
      <sz val="9"/>
      <color indexed="81"/>
      <name val="Tahoma"/>
      <family val="2"/>
    </font>
  </fonts>
  <fills count="7">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rgb="FF92D050"/>
        <bgColor indexed="64"/>
      </patternFill>
    </fill>
    <fill>
      <patternFill patternType="solid">
        <fgColor theme="0" tint="-0.34998626667073579"/>
        <bgColor indexed="64"/>
      </patternFill>
    </fill>
    <fill>
      <patternFill patternType="solid">
        <fgColor theme="0" tint="-0.249977111117893"/>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hair">
        <color indexed="64"/>
      </left>
      <right style="hair">
        <color indexed="64"/>
      </right>
      <top/>
      <bottom/>
      <diagonal/>
    </border>
  </borders>
  <cellStyleXfs count="2">
    <xf numFmtId="0" fontId="0" fillId="0" borderId="0"/>
    <xf numFmtId="9" fontId="4" fillId="0" borderId="0" applyFont="0" applyFill="0" applyBorder="0" applyAlignment="0" applyProtection="0"/>
  </cellStyleXfs>
  <cellXfs count="88">
    <xf numFmtId="0" fontId="0" fillId="0" borderId="0" xfId="0"/>
    <xf numFmtId="0" fontId="1" fillId="0" borderId="0" xfId="0" applyFont="1"/>
    <xf numFmtId="0" fontId="2" fillId="0" borderId="0" xfId="0" applyFont="1"/>
    <xf numFmtId="164" fontId="2" fillId="0" borderId="0" xfId="0" applyNumberFormat="1" applyFont="1"/>
    <xf numFmtId="164" fontId="0" fillId="0" borderId="0" xfId="0" applyNumberFormat="1"/>
    <xf numFmtId="165" fontId="0" fillId="0" borderId="0" xfId="0" applyNumberFormat="1"/>
    <xf numFmtId="166" fontId="0" fillId="0" borderId="0" xfId="0" applyNumberFormat="1"/>
    <xf numFmtId="164" fontId="2" fillId="2" borderId="1" xfId="0" applyNumberFormat="1" applyFont="1" applyFill="1" applyBorder="1"/>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0" borderId="0" xfId="0" applyFont="1" applyAlignment="1">
      <alignment horizontal="center"/>
    </xf>
    <xf numFmtId="0" fontId="2" fillId="0" borderId="0" xfId="0" applyFont="1" applyAlignment="1">
      <alignment horizontal="center" wrapText="1"/>
    </xf>
    <xf numFmtId="0" fontId="2" fillId="0" borderId="4" xfId="0" applyFont="1" applyBorder="1"/>
    <xf numFmtId="0" fontId="0" fillId="0" borderId="5" xfId="0" applyBorder="1"/>
    <xf numFmtId="0" fontId="3" fillId="0" borderId="5" xfId="0" applyFont="1" applyBorder="1"/>
    <xf numFmtId="4" fontId="0" fillId="0" borderId="0" xfId="0" applyNumberFormat="1"/>
    <xf numFmtId="167" fontId="0" fillId="0" borderId="0" xfId="0" applyNumberFormat="1"/>
    <xf numFmtId="0" fontId="3" fillId="0" borderId="0" xfId="0" applyFont="1"/>
    <xf numFmtId="168" fontId="0" fillId="0" borderId="0" xfId="0" applyNumberFormat="1"/>
    <xf numFmtId="0" fontId="2" fillId="2" borderId="6" xfId="0" applyFont="1" applyFill="1" applyBorder="1" applyAlignment="1">
      <alignment horizontal="center" wrapText="1"/>
    </xf>
    <xf numFmtId="10" fontId="0" fillId="0" borderId="0" xfId="1" applyNumberFormat="1" applyFont="1" applyFill="1"/>
    <xf numFmtId="2" fontId="0" fillId="0" borderId="0" xfId="0" applyNumberFormat="1"/>
    <xf numFmtId="169" fontId="0" fillId="0" borderId="0" xfId="0" applyNumberFormat="1"/>
    <xf numFmtId="0" fontId="2" fillId="2" borderId="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left"/>
    </xf>
    <xf numFmtId="0" fontId="0" fillId="0" borderId="3" xfId="0" applyBorder="1"/>
    <xf numFmtId="164" fontId="0" fillId="3" borderId="5" xfId="0" applyNumberFormat="1" applyFill="1" applyBorder="1" applyAlignment="1">
      <alignment horizontal="center"/>
    </xf>
    <xf numFmtId="4" fontId="0" fillId="3" borderId="5" xfId="0" applyNumberFormat="1" applyFill="1" applyBorder="1"/>
    <xf numFmtId="164" fontId="0" fillId="3" borderId="5" xfId="0" applyNumberFormat="1" applyFill="1" applyBorder="1"/>
    <xf numFmtId="2" fontId="0" fillId="3" borderId="5" xfId="0" applyNumberFormat="1" applyFill="1" applyBorder="1"/>
    <xf numFmtId="2" fontId="0" fillId="3" borderId="5" xfId="0" applyNumberFormat="1" applyFill="1" applyBorder="1" applyAlignment="1">
      <alignment horizontal="right"/>
    </xf>
    <xf numFmtId="2" fontId="0" fillId="3" borderId="5" xfId="0" applyNumberFormat="1" applyFill="1" applyBorder="1" applyAlignment="1">
      <alignment horizontal="center"/>
    </xf>
    <xf numFmtId="0" fontId="0" fillId="0" borderId="2" xfId="0" applyBorder="1"/>
    <xf numFmtId="0" fontId="0" fillId="0" borderId="1" xfId="0" applyBorder="1"/>
    <xf numFmtId="164" fontId="0" fillId="0" borderId="2" xfId="0" applyNumberFormat="1" applyBorder="1"/>
    <xf numFmtId="2" fontId="0" fillId="0" borderId="3" xfId="0" applyNumberFormat="1" applyBorder="1"/>
    <xf numFmtId="4" fontId="0" fillId="4" borderId="5" xfId="0" applyNumberFormat="1" applyFill="1" applyBorder="1" applyAlignment="1">
      <alignment horizontal="center"/>
    </xf>
    <xf numFmtId="3" fontId="0" fillId="4" borderId="5" xfId="0" applyNumberFormat="1" applyFill="1" applyBorder="1" applyAlignment="1">
      <alignment horizontal="center"/>
    </xf>
    <xf numFmtId="3" fontId="0" fillId="5" borderId="5" xfId="0" applyNumberFormat="1" applyFill="1" applyBorder="1" applyAlignment="1">
      <alignment horizontal="center"/>
    </xf>
    <xf numFmtId="2" fontId="1" fillId="3" borderId="5" xfId="0" applyNumberFormat="1" applyFont="1" applyFill="1" applyBorder="1" applyAlignment="1">
      <alignment horizontal="right"/>
    </xf>
    <xf numFmtId="1" fontId="2" fillId="0" borderId="0" xfId="0" applyNumberFormat="1" applyFont="1" applyAlignment="1">
      <alignment horizontal="left"/>
    </xf>
    <xf numFmtId="0" fontId="7" fillId="0" borderId="0" xfId="0" applyFont="1"/>
    <xf numFmtId="4" fontId="0" fillId="6" borderId="5" xfId="0" applyNumberFormat="1" applyFill="1" applyBorder="1" applyAlignment="1">
      <alignment horizontal="center"/>
    </xf>
    <xf numFmtId="0" fontId="8" fillId="0" borderId="0" xfId="0" applyFont="1"/>
    <xf numFmtId="164" fontId="2" fillId="2" borderId="6" xfId="0" applyNumberFormat="1" applyFont="1" applyFill="1" applyBorder="1"/>
    <xf numFmtId="0" fontId="9" fillId="0" borderId="0" xfId="0" applyFont="1" applyAlignment="1">
      <alignment horizontal="center" vertical="center"/>
    </xf>
    <xf numFmtId="0" fontId="1" fillId="0" borderId="1" xfId="0" applyFont="1" applyBorder="1"/>
    <xf numFmtId="164" fontId="1" fillId="0" borderId="3" xfId="0" applyNumberFormat="1" applyFont="1" applyBorder="1"/>
    <xf numFmtId="0" fontId="2" fillId="0" borderId="1" xfId="0" applyFont="1" applyBorder="1"/>
    <xf numFmtId="164" fontId="2" fillId="0" borderId="2" xfId="0" applyNumberFormat="1" applyFont="1" applyBorder="1"/>
    <xf numFmtId="0" fontId="10" fillId="0" borderId="0" xfId="0" applyFont="1" applyAlignment="1">
      <alignment vertical="top" wrapText="1"/>
    </xf>
    <xf numFmtId="0" fontId="10" fillId="0" borderId="0" xfId="0" applyFont="1" applyAlignment="1">
      <alignment horizontal="justify" vertical="center" wrapText="1"/>
    </xf>
    <xf numFmtId="164" fontId="2" fillId="0" borderId="3" xfId="0" applyNumberFormat="1" applyFont="1" applyBorder="1"/>
    <xf numFmtId="0" fontId="8" fillId="0" borderId="2" xfId="0" applyFont="1" applyBorder="1"/>
    <xf numFmtId="164" fontId="1" fillId="0" borderId="0" xfId="0" applyNumberFormat="1" applyFont="1"/>
    <xf numFmtId="0" fontId="1" fillId="0" borderId="1" xfId="0" applyFont="1" applyBorder="1" applyAlignment="1">
      <alignment wrapText="1"/>
    </xf>
    <xf numFmtId="164" fontId="1" fillId="0" borderId="0" xfId="0" applyNumberFormat="1" applyFont="1" applyAlignment="1">
      <alignment horizontal="center" vertical="center"/>
    </xf>
    <xf numFmtId="0" fontId="2" fillId="0" borderId="1" xfId="0" applyFont="1" applyBorder="1" applyAlignment="1">
      <alignment wrapText="1"/>
    </xf>
    <xf numFmtId="164" fontId="2" fillId="0" borderId="3" xfId="0" applyNumberFormat="1" applyFont="1" applyBorder="1" applyAlignment="1">
      <alignment vertical="center"/>
    </xf>
    <xf numFmtId="0" fontId="2" fillId="0" borderId="0" xfId="0" applyFont="1" applyAlignment="1">
      <alignment vertical="center"/>
    </xf>
    <xf numFmtId="0" fontId="2" fillId="0" borderId="2" xfId="0" applyFont="1" applyBorder="1"/>
    <xf numFmtId="0" fontId="2" fillId="0" borderId="2" xfId="0" applyFont="1" applyBorder="1" applyAlignment="1">
      <alignment wrapText="1"/>
    </xf>
    <xf numFmtId="4" fontId="0" fillId="0" borderId="5" xfId="0" applyNumberFormat="1" applyBorder="1"/>
    <xf numFmtId="4" fontId="3" fillId="0" borderId="5" xfId="0" applyNumberFormat="1" applyFont="1" applyBorder="1"/>
    <xf numFmtId="0" fontId="2" fillId="0" borderId="0" xfId="0" applyFont="1" applyAlignment="1">
      <alignment horizontal="left" vertical="center"/>
    </xf>
    <xf numFmtId="4" fontId="1" fillId="0" borderId="0" xfId="0" applyNumberFormat="1" applyFont="1"/>
    <xf numFmtId="1" fontId="1" fillId="0" borderId="0" xfId="0" applyNumberFormat="1" applyFont="1"/>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6" xfId="0" applyFont="1" applyBorder="1" applyAlignment="1">
      <alignment horizontal="justify" vertical="center" wrapText="1"/>
    </xf>
    <xf numFmtId="0" fontId="9" fillId="0" borderId="0" xfId="0" applyFont="1" applyAlignment="1">
      <alignment vertical="center" wrapText="1"/>
    </xf>
    <xf numFmtId="0" fontId="2" fillId="0" borderId="0" xfId="0" applyFont="1" applyAlignment="1">
      <alignment wrapText="1"/>
    </xf>
    <xf numFmtId="2" fontId="1" fillId="0" borderId="0" xfId="0" applyNumberFormat="1" applyFont="1"/>
    <xf numFmtId="4" fontId="0" fillId="0" borderId="9" xfId="0" applyNumberFormat="1" applyBorder="1"/>
    <xf numFmtId="0" fontId="12" fillId="0" borderId="0" xfId="0" applyFont="1" applyAlignment="1">
      <alignment horizontal="center" vertical="center"/>
    </xf>
    <xf numFmtId="0" fontId="12" fillId="0" borderId="0" xfId="0" applyFont="1" applyAlignment="1">
      <alignment vertical="center" wrapText="1"/>
    </xf>
    <xf numFmtId="0" fontId="1" fillId="0" borderId="0" xfId="0" applyFont="1" applyAlignment="1">
      <alignment horizontal="left"/>
    </xf>
    <xf numFmtId="9" fontId="0" fillId="3" borderId="5" xfId="1" applyFont="1" applyFill="1" applyBorder="1"/>
    <xf numFmtId="0" fontId="14" fillId="0" borderId="0" xfId="0" applyFont="1"/>
    <xf numFmtId="170" fontId="0" fillId="0" borderId="3" xfId="0" applyNumberFormat="1" applyBorder="1"/>
    <xf numFmtId="170" fontId="0" fillId="3" borderId="5" xfId="1" applyNumberFormat="1" applyFont="1" applyFill="1" applyBorder="1"/>
    <xf numFmtId="171" fontId="0" fillId="3" borderId="5" xfId="1" applyNumberFormat="1" applyFont="1" applyFill="1" applyBorder="1"/>
    <xf numFmtId="171" fontId="1" fillId="3" borderId="5" xfId="1" applyNumberFormat="1" applyFont="1" applyFill="1" applyBorder="1"/>
    <xf numFmtId="0" fontId="13" fillId="0" borderId="0" xfId="0" applyFont="1" applyAlignment="1">
      <alignment horizontal="center" vertical="center" wrapText="1"/>
    </xf>
    <xf numFmtId="0" fontId="6" fillId="0" borderId="0" xfId="0" applyFont="1" applyAlignment="1">
      <alignment horizontal="center" vertical="center" wrapText="1"/>
    </xf>
    <xf numFmtId="0" fontId="1" fillId="0" borderId="0" xfId="0" applyFont="1" applyAlignment="1">
      <alignment horizontal="center" vertical="center" wrapText="1"/>
    </xf>
  </cellXfs>
  <cellStyles count="2">
    <cellStyle name="Normal" xfId="0" builtinId="0"/>
    <cellStyle name="Percentat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9"/>
  <sheetViews>
    <sheetView showGridLines="0" tabSelected="1" topLeftCell="B1" zoomScale="85" zoomScaleNormal="85" workbookViewId="0">
      <selection activeCell="O35" sqref="O35"/>
    </sheetView>
  </sheetViews>
  <sheetFormatPr defaultColWidth="11.42578125" defaultRowHeight="15" x14ac:dyDescent="0.25"/>
  <cols>
    <col min="1" max="1" width="0" hidden="1" customWidth="1"/>
    <col min="2" max="2" width="37.5703125" customWidth="1"/>
    <col min="3" max="3" width="15" customWidth="1"/>
    <col min="4" max="4" width="14.5703125" hidden="1" customWidth="1"/>
    <col min="5" max="5" width="10.42578125" hidden="1" customWidth="1"/>
    <col min="6" max="6" width="11.28515625" hidden="1" customWidth="1"/>
    <col min="7" max="7" width="12.7109375" hidden="1" customWidth="1"/>
    <col min="8" max="8" width="13.28515625" hidden="1" customWidth="1"/>
    <col min="9" max="9" width="17.7109375" customWidth="1"/>
    <col min="10" max="10" width="22.28515625" customWidth="1"/>
    <col min="11" max="11" width="15" hidden="1" customWidth="1"/>
    <col min="12" max="12" width="13.5703125" customWidth="1"/>
    <col min="13" max="13" width="13.42578125" customWidth="1"/>
    <col min="14" max="16" width="15.85546875" customWidth="1"/>
    <col min="17" max="17" width="18.7109375" bestFit="1" customWidth="1"/>
    <col min="18" max="18" width="0.28515625" customWidth="1"/>
    <col min="19" max="19" width="11.42578125" customWidth="1"/>
    <col min="260" max="260" width="14" customWidth="1"/>
    <col min="261" max="261" width="15" customWidth="1"/>
    <col min="262" max="262" width="14.5703125" customWidth="1"/>
    <col min="263" max="263" width="18.42578125" customWidth="1"/>
    <col min="264" max="264" width="16.28515625" customWidth="1"/>
    <col min="265" max="265" width="13.28515625" bestFit="1" customWidth="1"/>
    <col min="266" max="266" width="17.28515625" customWidth="1"/>
    <col min="267" max="267" width="13.28515625" bestFit="1" customWidth="1"/>
    <col min="271" max="271" width="13.7109375" customWidth="1"/>
    <col min="516" max="516" width="14" customWidth="1"/>
    <col min="517" max="517" width="15" customWidth="1"/>
    <col min="518" max="518" width="14.5703125" customWidth="1"/>
    <col min="519" max="519" width="18.42578125" customWidth="1"/>
    <col min="520" max="520" width="16.28515625" customWidth="1"/>
    <col min="521" max="521" width="13.28515625" bestFit="1" customWidth="1"/>
    <col min="522" max="522" width="17.28515625" customWidth="1"/>
    <col min="523" max="523" width="13.28515625" bestFit="1" customWidth="1"/>
    <col min="527" max="527" width="13.7109375" customWidth="1"/>
    <col min="772" max="772" width="14" customWidth="1"/>
    <col min="773" max="773" width="15" customWidth="1"/>
    <col min="774" max="774" width="14.5703125" customWidth="1"/>
    <col min="775" max="775" width="18.42578125" customWidth="1"/>
    <col min="776" max="776" width="16.28515625" customWidth="1"/>
    <col min="777" max="777" width="13.28515625" bestFit="1" customWidth="1"/>
    <col min="778" max="778" width="17.28515625" customWidth="1"/>
    <col min="779" max="779" width="13.28515625" bestFit="1" customWidth="1"/>
    <col min="783" max="783" width="13.7109375" customWidth="1"/>
    <col min="1028" max="1028" width="14" customWidth="1"/>
    <col min="1029" max="1029" width="15" customWidth="1"/>
    <col min="1030" max="1030" width="14.5703125" customWidth="1"/>
    <col min="1031" max="1031" width="18.42578125" customWidth="1"/>
    <col min="1032" max="1032" width="16.28515625" customWidth="1"/>
    <col min="1033" max="1033" width="13.28515625" bestFit="1" customWidth="1"/>
    <col min="1034" max="1034" width="17.28515625" customWidth="1"/>
    <col min="1035" max="1035" width="13.28515625" bestFit="1" customWidth="1"/>
    <col min="1039" max="1039" width="13.7109375" customWidth="1"/>
    <col min="1284" max="1284" width="14" customWidth="1"/>
    <col min="1285" max="1285" width="15" customWidth="1"/>
    <col min="1286" max="1286" width="14.5703125" customWidth="1"/>
    <col min="1287" max="1287" width="18.42578125" customWidth="1"/>
    <col min="1288" max="1288" width="16.28515625" customWidth="1"/>
    <col min="1289" max="1289" width="13.28515625" bestFit="1" customWidth="1"/>
    <col min="1290" max="1290" width="17.28515625" customWidth="1"/>
    <col min="1291" max="1291" width="13.28515625" bestFit="1" customWidth="1"/>
    <col min="1295" max="1295" width="13.7109375" customWidth="1"/>
    <col min="1540" max="1540" width="14" customWidth="1"/>
    <col min="1541" max="1541" width="15" customWidth="1"/>
    <col min="1542" max="1542" width="14.5703125" customWidth="1"/>
    <col min="1543" max="1543" width="18.42578125" customWidth="1"/>
    <col min="1544" max="1544" width="16.28515625" customWidth="1"/>
    <col min="1545" max="1545" width="13.28515625" bestFit="1" customWidth="1"/>
    <col min="1546" max="1546" width="17.28515625" customWidth="1"/>
    <col min="1547" max="1547" width="13.28515625" bestFit="1" customWidth="1"/>
    <col min="1551" max="1551" width="13.7109375" customWidth="1"/>
    <col min="1796" max="1796" width="14" customWidth="1"/>
    <col min="1797" max="1797" width="15" customWidth="1"/>
    <col min="1798" max="1798" width="14.5703125" customWidth="1"/>
    <col min="1799" max="1799" width="18.42578125" customWidth="1"/>
    <col min="1800" max="1800" width="16.28515625" customWidth="1"/>
    <col min="1801" max="1801" width="13.28515625" bestFit="1" customWidth="1"/>
    <col min="1802" max="1802" width="17.28515625" customWidth="1"/>
    <col min="1803" max="1803" width="13.28515625" bestFit="1" customWidth="1"/>
    <col min="1807" max="1807" width="13.7109375" customWidth="1"/>
    <col min="2052" max="2052" width="14" customWidth="1"/>
    <col min="2053" max="2053" width="15" customWidth="1"/>
    <col min="2054" max="2054" width="14.5703125" customWidth="1"/>
    <col min="2055" max="2055" width="18.42578125" customWidth="1"/>
    <col min="2056" max="2056" width="16.28515625" customWidth="1"/>
    <col min="2057" max="2057" width="13.28515625" bestFit="1" customWidth="1"/>
    <col min="2058" max="2058" width="17.28515625" customWidth="1"/>
    <col min="2059" max="2059" width="13.28515625" bestFit="1" customWidth="1"/>
    <col min="2063" max="2063" width="13.7109375" customWidth="1"/>
    <col min="2308" max="2308" width="14" customWidth="1"/>
    <col min="2309" max="2309" width="15" customWidth="1"/>
    <col min="2310" max="2310" width="14.5703125" customWidth="1"/>
    <col min="2311" max="2311" width="18.42578125" customWidth="1"/>
    <col min="2312" max="2312" width="16.28515625" customWidth="1"/>
    <col min="2313" max="2313" width="13.28515625" bestFit="1" customWidth="1"/>
    <col min="2314" max="2314" width="17.28515625" customWidth="1"/>
    <col min="2315" max="2315" width="13.28515625" bestFit="1" customWidth="1"/>
    <col min="2319" max="2319" width="13.7109375" customWidth="1"/>
    <col min="2564" max="2564" width="14" customWidth="1"/>
    <col min="2565" max="2565" width="15" customWidth="1"/>
    <col min="2566" max="2566" width="14.5703125" customWidth="1"/>
    <col min="2567" max="2567" width="18.42578125" customWidth="1"/>
    <col min="2568" max="2568" width="16.28515625" customWidth="1"/>
    <col min="2569" max="2569" width="13.28515625" bestFit="1" customWidth="1"/>
    <col min="2570" max="2570" width="17.28515625" customWidth="1"/>
    <col min="2571" max="2571" width="13.28515625" bestFit="1" customWidth="1"/>
    <col min="2575" max="2575" width="13.7109375" customWidth="1"/>
    <col min="2820" max="2820" width="14" customWidth="1"/>
    <col min="2821" max="2821" width="15" customWidth="1"/>
    <col min="2822" max="2822" width="14.5703125" customWidth="1"/>
    <col min="2823" max="2823" width="18.42578125" customWidth="1"/>
    <col min="2824" max="2824" width="16.28515625" customWidth="1"/>
    <col min="2825" max="2825" width="13.28515625" bestFit="1" customWidth="1"/>
    <col min="2826" max="2826" width="17.28515625" customWidth="1"/>
    <col min="2827" max="2827" width="13.28515625" bestFit="1" customWidth="1"/>
    <col min="2831" max="2831" width="13.7109375" customWidth="1"/>
    <col min="3076" max="3076" width="14" customWidth="1"/>
    <col min="3077" max="3077" width="15" customWidth="1"/>
    <col min="3078" max="3078" width="14.5703125" customWidth="1"/>
    <col min="3079" max="3079" width="18.42578125" customWidth="1"/>
    <col min="3080" max="3080" width="16.28515625" customWidth="1"/>
    <col min="3081" max="3081" width="13.28515625" bestFit="1" customWidth="1"/>
    <col min="3082" max="3082" width="17.28515625" customWidth="1"/>
    <col min="3083" max="3083" width="13.28515625" bestFit="1" customWidth="1"/>
    <col min="3087" max="3087" width="13.7109375" customWidth="1"/>
    <col min="3332" max="3332" width="14" customWidth="1"/>
    <col min="3333" max="3333" width="15" customWidth="1"/>
    <col min="3334" max="3334" width="14.5703125" customWidth="1"/>
    <col min="3335" max="3335" width="18.42578125" customWidth="1"/>
    <col min="3336" max="3336" width="16.28515625" customWidth="1"/>
    <col min="3337" max="3337" width="13.28515625" bestFit="1" customWidth="1"/>
    <col min="3338" max="3338" width="17.28515625" customWidth="1"/>
    <col min="3339" max="3339" width="13.28515625" bestFit="1" customWidth="1"/>
    <col min="3343" max="3343" width="13.7109375" customWidth="1"/>
    <col min="3588" max="3588" width="14" customWidth="1"/>
    <col min="3589" max="3589" width="15" customWidth="1"/>
    <col min="3590" max="3590" width="14.5703125" customWidth="1"/>
    <col min="3591" max="3591" width="18.42578125" customWidth="1"/>
    <col min="3592" max="3592" width="16.28515625" customWidth="1"/>
    <col min="3593" max="3593" width="13.28515625" bestFit="1" customWidth="1"/>
    <col min="3594" max="3594" width="17.28515625" customWidth="1"/>
    <col min="3595" max="3595" width="13.28515625" bestFit="1" customWidth="1"/>
    <col min="3599" max="3599" width="13.7109375" customWidth="1"/>
    <col min="3844" max="3844" width="14" customWidth="1"/>
    <col min="3845" max="3845" width="15" customWidth="1"/>
    <col min="3846" max="3846" width="14.5703125" customWidth="1"/>
    <col min="3847" max="3847" width="18.42578125" customWidth="1"/>
    <col min="3848" max="3848" width="16.28515625" customWidth="1"/>
    <col min="3849" max="3849" width="13.28515625" bestFit="1" customWidth="1"/>
    <col min="3850" max="3850" width="17.28515625" customWidth="1"/>
    <col min="3851" max="3851" width="13.28515625" bestFit="1" customWidth="1"/>
    <col min="3855" max="3855" width="13.7109375" customWidth="1"/>
    <col min="4100" max="4100" width="14" customWidth="1"/>
    <col min="4101" max="4101" width="15" customWidth="1"/>
    <col min="4102" max="4102" width="14.5703125" customWidth="1"/>
    <col min="4103" max="4103" width="18.42578125" customWidth="1"/>
    <col min="4104" max="4104" width="16.28515625" customWidth="1"/>
    <col min="4105" max="4105" width="13.28515625" bestFit="1" customWidth="1"/>
    <col min="4106" max="4106" width="17.28515625" customWidth="1"/>
    <col min="4107" max="4107" width="13.28515625" bestFit="1" customWidth="1"/>
    <col min="4111" max="4111" width="13.7109375" customWidth="1"/>
    <col min="4356" max="4356" width="14" customWidth="1"/>
    <col min="4357" max="4357" width="15" customWidth="1"/>
    <col min="4358" max="4358" width="14.5703125" customWidth="1"/>
    <col min="4359" max="4359" width="18.42578125" customWidth="1"/>
    <col min="4360" max="4360" width="16.28515625" customWidth="1"/>
    <col min="4361" max="4361" width="13.28515625" bestFit="1" customWidth="1"/>
    <col min="4362" max="4362" width="17.28515625" customWidth="1"/>
    <col min="4363" max="4363" width="13.28515625" bestFit="1" customWidth="1"/>
    <col min="4367" max="4367" width="13.7109375" customWidth="1"/>
    <col min="4612" max="4612" width="14" customWidth="1"/>
    <col min="4613" max="4613" width="15" customWidth="1"/>
    <col min="4614" max="4614" width="14.5703125" customWidth="1"/>
    <col min="4615" max="4615" width="18.42578125" customWidth="1"/>
    <col min="4616" max="4616" width="16.28515625" customWidth="1"/>
    <col min="4617" max="4617" width="13.28515625" bestFit="1" customWidth="1"/>
    <col min="4618" max="4618" width="17.28515625" customWidth="1"/>
    <col min="4619" max="4619" width="13.28515625" bestFit="1" customWidth="1"/>
    <col min="4623" max="4623" width="13.7109375" customWidth="1"/>
    <col min="4868" max="4868" width="14" customWidth="1"/>
    <col min="4869" max="4869" width="15" customWidth="1"/>
    <col min="4870" max="4870" width="14.5703125" customWidth="1"/>
    <col min="4871" max="4871" width="18.42578125" customWidth="1"/>
    <col min="4872" max="4872" width="16.28515625" customWidth="1"/>
    <col min="4873" max="4873" width="13.28515625" bestFit="1" customWidth="1"/>
    <col min="4874" max="4874" width="17.28515625" customWidth="1"/>
    <col min="4875" max="4875" width="13.28515625" bestFit="1" customWidth="1"/>
    <col min="4879" max="4879" width="13.7109375" customWidth="1"/>
    <col min="5124" max="5124" width="14" customWidth="1"/>
    <col min="5125" max="5125" width="15" customWidth="1"/>
    <col min="5126" max="5126" width="14.5703125" customWidth="1"/>
    <col min="5127" max="5127" width="18.42578125" customWidth="1"/>
    <col min="5128" max="5128" width="16.28515625" customWidth="1"/>
    <col min="5129" max="5129" width="13.28515625" bestFit="1" customWidth="1"/>
    <col min="5130" max="5130" width="17.28515625" customWidth="1"/>
    <col min="5131" max="5131" width="13.28515625" bestFit="1" customWidth="1"/>
    <col min="5135" max="5135" width="13.7109375" customWidth="1"/>
    <col min="5380" max="5380" width="14" customWidth="1"/>
    <col min="5381" max="5381" width="15" customWidth="1"/>
    <col min="5382" max="5382" width="14.5703125" customWidth="1"/>
    <col min="5383" max="5383" width="18.42578125" customWidth="1"/>
    <col min="5384" max="5384" width="16.28515625" customWidth="1"/>
    <col min="5385" max="5385" width="13.28515625" bestFit="1" customWidth="1"/>
    <col min="5386" max="5386" width="17.28515625" customWidth="1"/>
    <col min="5387" max="5387" width="13.28515625" bestFit="1" customWidth="1"/>
    <col min="5391" max="5391" width="13.7109375" customWidth="1"/>
    <col min="5636" max="5636" width="14" customWidth="1"/>
    <col min="5637" max="5637" width="15" customWidth="1"/>
    <col min="5638" max="5638" width="14.5703125" customWidth="1"/>
    <col min="5639" max="5639" width="18.42578125" customWidth="1"/>
    <col min="5640" max="5640" width="16.28515625" customWidth="1"/>
    <col min="5641" max="5641" width="13.28515625" bestFit="1" customWidth="1"/>
    <col min="5642" max="5642" width="17.28515625" customWidth="1"/>
    <col min="5643" max="5643" width="13.28515625" bestFit="1" customWidth="1"/>
    <col min="5647" max="5647" width="13.7109375" customWidth="1"/>
    <col min="5892" max="5892" width="14" customWidth="1"/>
    <col min="5893" max="5893" width="15" customWidth="1"/>
    <col min="5894" max="5894" width="14.5703125" customWidth="1"/>
    <col min="5895" max="5895" width="18.42578125" customWidth="1"/>
    <col min="5896" max="5896" width="16.28515625" customWidth="1"/>
    <col min="5897" max="5897" width="13.28515625" bestFit="1" customWidth="1"/>
    <col min="5898" max="5898" width="17.28515625" customWidth="1"/>
    <col min="5899" max="5899" width="13.28515625" bestFit="1" customWidth="1"/>
    <col min="5903" max="5903" width="13.7109375" customWidth="1"/>
    <col min="6148" max="6148" width="14" customWidth="1"/>
    <col min="6149" max="6149" width="15" customWidth="1"/>
    <col min="6150" max="6150" width="14.5703125" customWidth="1"/>
    <col min="6151" max="6151" width="18.42578125" customWidth="1"/>
    <col min="6152" max="6152" width="16.28515625" customWidth="1"/>
    <col min="6153" max="6153" width="13.28515625" bestFit="1" customWidth="1"/>
    <col min="6154" max="6154" width="17.28515625" customWidth="1"/>
    <col min="6155" max="6155" width="13.28515625" bestFit="1" customWidth="1"/>
    <col min="6159" max="6159" width="13.7109375" customWidth="1"/>
    <col min="6404" max="6404" width="14" customWidth="1"/>
    <col min="6405" max="6405" width="15" customWidth="1"/>
    <col min="6406" max="6406" width="14.5703125" customWidth="1"/>
    <col min="6407" max="6407" width="18.42578125" customWidth="1"/>
    <col min="6408" max="6408" width="16.28515625" customWidth="1"/>
    <col min="6409" max="6409" width="13.28515625" bestFit="1" customWidth="1"/>
    <col min="6410" max="6410" width="17.28515625" customWidth="1"/>
    <col min="6411" max="6411" width="13.28515625" bestFit="1" customWidth="1"/>
    <col min="6415" max="6415" width="13.7109375" customWidth="1"/>
    <col min="6660" max="6660" width="14" customWidth="1"/>
    <col min="6661" max="6661" width="15" customWidth="1"/>
    <col min="6662" max="6662" width="14.5703125" customWidth="1"/>
    <col min="6663" max="6663" width="18.42578125" customWidth="1"/>
    <col min="6664" max="6664" width="16.28515625" customWidth="1"/>
    <col min="6665" max="6665" width="13.28515625" bestFit="1" customWidth="1"/>
    <col min="6666" max="6666" width="17.28515625" customWidth="1"/>
    <col min="6667" max="6667" width="13.28515625" bestFit="1" customWidth="1"/>
    <col min="6671" max="6671" width="13.7109375" customWidth="1"/>
    <col min="6916" max="6916" width="14" customWidth="1"/>
    <col min="6917" max="6917" width="15" customWidth="1"/>
    <col min="6918" max="6918" width="14.5703125" customWidth="1"/>
    <col min="6919" max="6919" width="18.42578125" customWidth="1"/>
    <col min="6920" max="6920" width="16.28515625" customWidth="1"/>
    <col min="6921" max="6921" width="13.28515625" bestFit="1" customWidth="1"/>
    <col min="6922" max="6922" width="17.28515625" customWidth="1"/>
    <col min="6923" max="6923" width="13.28515625" bestFit="1" customWidth="1"/>
    <col min="6927" max="6927" width="13.7109375" customWidth="1"/>
    <col min="7172" max="7172" width="14" customWidth="1"/>
    <col min="7173" max="7173" width="15" customWidth="1"/>
    <col min="7174" max="7174" width="14.5703125" customWidth="1"/>
    <col min="7175" max="7175" width="18.42578125" customWidth="1"/>
    <col min="7176" max="7176" width="16.28515625" customWidth="1"/>
    <col min="7177" max="7177" width="13.28515625" bestFit="1" customWidth="1"/>
    <col min="7178" max="7178" width="17.28515625" customWidth="1"/>
    <col min="7179" max="7179" width="13.28515625" bestFit="1" customWidth="1"/>
    <col min="7183" max="7183" width="13.7109375" customWidth="1"/>
    <col min="7428" max="7428" width="14" customWidth="1"/>
    <col min="7429" max="7429" width="15" customWidth="1"/>
    <col min="7430" max="7430" width="14.5703125" customWidth="1"/>
    <col min="7431" max="7431" width="18.42578125" customWidth="1"/>
    <col min="7432" max="7432" width="16.28515625" customWidth="1"/>
    <col min="7433" max="7433" width="13.28515625" bestFit="1" customWidth="1"/>
    <col min="7434" max="7434" width="17.28515625" customWidth="1"/>
    <col min="7435" max="7435" width="13.28515625" bestFit="1" customWidth="1"/>
    <col min="7439" max="7439" width="13.7109375" customWidth="1"/>
    <col min="7684" max="7684" width="14" customWidth="1"/>
    <col min="7685" max="7685" width="15" customWidth="1"/>
    <col min="7686" max="7686" width="14.5703125" customWidth="1"/>
    <col min="7687" max="7687" width="18.42578125" customWidth="1"/>
    <col min="7688" max="7688" width="16.28515625" customWidth="1"/>
    <col min="7689" max="7689" width="13.28515625" bestFit="1" customWidth="1"/>
    <col min="7690" max="7690" width="17.28515625" customWidth="1"/>
    <col min="7691" max="7691" width="13.28515625" bestFit="1" customWidth="1"/>
    <col min="7695" max="7695" width="13.7109375" customWidth="1"/>
    <col min="7940" max="7940" width="14" customWidth="1"/>
    <col min="7941" max="7941" width="15" customWidth="1"/>
    <col min="7942" max="7942" width="14.5703125" customWidth="1"/>
    <col min="7943" max="7943" width="18.42578125" customWidth="1"/>
    <col min="7944" max="7944" width="16.28515625" customWidth="1"/>
    <col min="7945" max="7945" width="13.28515625" bestFit="1" customWidth="1"/>
    <col min="7946" max="7946" width="17.28515625" customWidth="1"/>
    <col min="7947" max="7947" width="13.28515625" bestFit="1" customWidth="1"/>
    <col min="7951" max="7951" width="13.7109375" customWidth="1"/>
    <col min="8196" max="8196" width="14" customWidth="1"/>
    <col min="8197" max="8197" width="15" customWidth="1"/>
    <col min="8198" max="8198" width="14.5703125" customWidth="1"/>
    <col min="8199" max="8199" width="18.42578125" customWidth="1"/>
    <col min="8200" max="8200" width="16.28515625" customWidth="1"/>
    <col min="8201" max="8201" width="13.28515625" bestFit="1" customWidth="1"/>
    <col min="8202" max="8202" width="17.28515625" customWidth="1"/>
    <col min="8203" max="8203" width="13.28515625" bestFit="1" customWidth="1"/>
    <col min="8207" max="8207" width="13.7109375" customWidth="1"/>
    <col min="8452" max="8452" width="14" customWidth="1"/>
    <col min="8453" max="8453" width="15" customWidth="1"/>
    <col min="8454" max="8454" width="14.5703125" customWidth="1"/>
    <col min="8455" max="8455" width="18.42578125" customWidth="1"/>
    <col min="8456" max="8456" width="16.28515625" customWidth="1"/>
    <col min="8457" max="8457" width="13.28515625" bestFit="1" customWidth="1"/>
    <col min="8458" max="8458" width="17.28515625" customWidth="1"/>
    <col min="8459" max="8459" width="13.28515625" bestFit="1" customWidth="1"/>
    <col min="8463" max="8463" width="13.7109375" customWidth="1"/>
    <col min="8708" max="8708" width="14" customWidth="1"/>
    <col min="8709" max="8709" width="15" customWidth="1"/>
    <col min="8710" max="8710" width="14.5703125" customWidth="1"/>
    <col min="8711" max="8711" width="18.42578125" customWidth="1"/>
    <col min="8712" max="8712" width="16.28515625" customWidth="1"/>
    <col min="8713" max="8713" width="13.28515625" bestFit="1" customWidth="1"/>
    <col min="8714" max="8714" width="17.28515625" customWidth="1"/>
    <col min="8715" max="8715" width="13.28515625" bestFit="1" customWidth="1"/>
    <col min="8719" max="8719" width="13.7109375" customWidth="1"/>
    <col min="8964" max="8964" width="14" customWidth="1"/>
    <col min="8965" max="8965" width="15" customWidth="1"/>
    <col min="8966" max="8966" width="14.5703125" customWidth="1"/>
    <col min="8967" max="8967" width="18.42578125" customWidth="1"/>
    <col min="8968" max="8968" width="16.28515625" customWidth="1"/>
    <col min="8969" max="8969" width="13.28515625" bestFit="1" customWidth="1"/>
    <col min="8970" max="8970" width="17.28515625" customWidth="1"/>
    <col min="8971" max="8971" width="13.28515625" bestFit="1" customWidth="1"/>
    <col min="8975" max="8975" width="13.7109375" customWidth="1"/>
    <col min="9220" max="9220" width="14" customWidth="1"/>
    <col min="9221" max="9221" width="15" customWidth="1"/>
    <col min="9222" max="9222" width="14.5703125" customWidth="1"/>
    <col min="9223" max="9223" width="18.42578125" customWidth="1"/>
    <col min="9224" max="9224" width="16.28515625" customWidth="1"/>
    <col min="9225" max="9225" width="13.28515625" bestFit="1" customWidth="1"/>
    <col min="9226" max="9226" width="17.28515625" customWidth="1"/>
    <col min="9227" max="9227" width="13.28515625" bestFit="1" customWidth="1"/>
    <col min="9231" max="9231" width="13.7109375" customWidth="1"/>
    <col min="9476" max="9476" width="14" customWidth="1"/>
    <col min="9477" max="9477" width="15" customWidth="1"/>
    <col min="9478" max="9478" width="14.5703125" customWidth="1"/>
    <col min="9479" max="9479" width="18.42578125" customWidth="1"/>
    <col min="9480" max="9480" width="16.28515625" customWidth="1"/>
    <col min="9481" max="9481" width="13.28515625" bestFit="1" customWidth="1"/>
    <col min="9482" max="9482" width="17.28515625" customWidth="1"/>
    <col min="9483" max="9483" width="13.28515625" bestFit="1" customWidth="1"/>
    <col min="9487" max="9487" width="13.7109375" customWidth="1"/>
    <col min="9732" max="9732" width="14" customWidth="1"/>
    <col min="9733" max="9733" width="15" customWidth="1"/>
    <col min="9734" max="9734" width="14.5703125" customWidth="1"/>
    <col min="9735" max="9735" width="18.42578125" customWidth="1"/>
    <col min="9736" max="9736" width="16.28515625" customWidth="1"/>
    <col min="9737" max="9737" width="13.28515625" bestFit="1" customWidth="1"/>
    <col min="9738" max="9738" width="17.28515625" customWidth="1"/>
    <col min="9739" max="9739" width="13.28515625" bestFit="1" customWidth="1"/>
    <col min="9743" max="9743" width="13.7109375" customWidth="1"/>
    <col min="9988" max="9988" width="14" customWidth="1"/>
    <col min="9989" max="9989" width="15" customWidth="1"/>
    <col min="9990" max="9990" width="14.5703125" customWidth="1"/>
    <col min="9991" max="9991" width="18.42578125" customWidth="1"/>
    <col min="9992" max="9992" width="16.28515625" customWidth="1"/>
    <col min="9993" max="9993" width="13.28515625" bestFit="1" customWidth="1"/>
    <col min="9994" max="9994" width="17.28515625" customWidth="1"/>
    <col min="9995" max="9995" width="13.28515625" bestFit="1" customWidth="1"/>
    <col min="9999" max="9999" width="13.7109375" customWidth="1"/>
    <col min="10244" max="10244" width="14" customWidth="1"/>
    <col min="10245" max="10245" width="15" customWidth="1"/>
    <col min="10246" max="10246" width="14.5703125" customWidth="1"/>
    <col min="10247" max="10247" width="18.42578125" customWidth="1"/>
    <col min="10248" max="10248" width="16.28515625" customWidth="1"/>
    <col min="10249" max="10249" width="13.28515625" bestFit="1" customWidth="1"/>
    <col min="10250" max="10250" width="17.28515625" customWidth="1"/>
    <col min="10251" max="10251" width="13.28515625" bestFit="1" customWidth="1"/>
    <col min="10255" max="10255" width="13.7109375" customWidth="1"/>
    <col min="10500" max="10500" width="14" customWidth="1"/>
    <col min="10501" max="10501" width="15" customWidth="1"/>
    <col min="10502" max="10502" width="14.5703125" customWidth="1"/>
    <col min="10503" max="10503" width="18.42578125" customWidth="1"/>
    <col min="10504" max="10504" width="16.28515625" customWidth="1"/>
    <col min="10505" max="10505" width="13.28515625" bestFit="1" customWidth="1"/>
    <col min="10506" max="10506" width="17.28515625" customWidth="1"/>
    <col min="10507" max="10507" width="13.28515625" bestFit="1" customWidth="1"/>
    <col min="10511" max="10511" width="13.7109375" customWidth="1"/>
    <col min="10756" max="10756" width="14" customWidth="1"/>
    <col min="10757" max="10757" width="15" customWidth="1"/>
    <col min="10758" max="10758" width="14.5703125" customWidth="1"/>
    <col min="10759" max="10759" width="18.42578125" customWidth="1"/>
    <col min="10760" max="10760" width="16.28515625" customWidth="1"/>
    <col min="10761" max="10761" width="13.28515625" bestFit="1" customWidth="1"/>
    <col min="10762" max="10762" width="17.28515625" customWidth="1"/>
    <col min="10763" max="10763" width="13.28515625" bestFit="1" customWidth="1"/>
    <col min="10767" max="10767" width="13.7109375" customWidth="1"/>
    <col min="11012" max="11012" width="14" customWidth="1"/>
    <col min="11013" max="11013" width="15" customWidth="1"/>
    <col min="11014" max="11014" width="14.5703125" customWidth="1"/>
    <col min="11015" max="11015" width="18.42578125" customWidth="1"/>
    <col min="11016" max="11016" width="16.28515625" customWidth="1"/>
    <col min="11017" max="11017" width="13.28515625" bestFit="1" customWidth="1"/>
    <col min="11018" max="11018" width="17.28515625" customWidth="1"/>
    <col min="11019" max="11019" width="13.28515625" bestFit="1" customWidth="1"/>
    <col min="11023" max="11023" width="13.7109375" customWidth="1"/>
    <col min="11268" max="11268" width="14" customWidth="1"/>
    <col min="11269" max="11269" width="15" customWidth="1"/>
    <col min="11270" max="11270" width="14.5703125" customWidth="1"/>
    <col min="11271" max="11271" width="18.42578125" customWidth="1"/>
    <col min="11272" max="11272" width="16.28515625" customWidth="1"/>
    <col min="11273" max="11273" width="13.28515625" bestFit="1" customWidth="1"/>
    <col min="11274" max="11274" width="17.28515625" customWidth="1"/>
    <col min="11275" max="11275" width="13.28515625" bestFit="1" customWidth="1"/>
    <col min="11279" max="11279" width="13.7109375" customWidth="1"/>
    <col min="11524" max="11524" width="14" customWidth="1"/>
    <col min="11525" max="11525" width="15" customWidth="1"/>
    <col min="11526" max="11526" width="14.5703125" customWidth="1"/>
    <col min="11527" max="11527" width="18.42578125" customWidth="1"/>
    <col min="11528" max="11528" width="16.28515625" customWidth="1"/>
    <col min="11529" max="11529" width="13.28515625" bestFit="1" customWidth="1"/>
    <col min="11530" max="11530" width="17.28515625" customWidth="1"/>
    <col min="11531" max="11531" width="13.28515625" bestFit="1" customWidth="1"/>
    <col min="11535" max="11535" width="13.7109375" customWidth="1"/>
    <col min="11780" max="11780" width="14" customWidth="1"/>
    <col min="11781" max="11781" width="15" customWidth="1"/>
    <col min="11782" max="11782" width="14.5703125" customWidth="1"/>
    <col min="11783" max="11783" width="18.42578125" customWidth="1"/>
    <col min="11784" max="11784" width="16.28515625" customWidth="1"/>
    <col min="11785" max="11785" width="13.28515625" bestFit="1" customWidth="1"/>
    <col min="11786" max="11786" width="17.28515625" customWidth="1"/>
    <col min="11787" max="11787" width="13.28515625" bestFit="1" customWidth="1"/>
    <col min="11791" max="11791" width="13.7109375" customWidth="1"/>
    <col min="12036" max="12036" width="14" customWidth="1"/>
    <col min="12037" max="12037" width="15" customWidth="1"/>
    <col min="12038" max="12038" width="14.5703125" customWidth="1"/>
    <col min="12039" max="12039" width="18.42578125" customWidth="1"/>
    <col min="12040" max="12040" width="16.28515625" customWidth="1"/>
    <col min="12041" max="12041" width="13.28515625" bestFit="1" customWidth="1"/>
    <col min="12042" max="12042" width="17.28515625" customWidth="1"/>
    <col min="12043" max="12043" width="13.28515625" bestFit="1" customWidth="1"/>
    <col min="12047" max="12047" width="13.7109375" customWidth="1"/>
    <col min="12292" max="12292" width="14" customWidth="1"/>
    <col min="12293" max="12293" width="15" customWidth="1"/>
    <col min="12294" max="12294" width="14.5703125" customWidth="1"/>
    <col min="12295" max="12295" width="18.42578125" customWidth="1"/>
    <col min="12296" max="12296" width="16.28515625" customWidth="1"/>
    <col min="12297" max="12297" width="13.28515625" bestFit="1" customWidth="1"/>
    <col min="12298" max="12298" width="17.28515625" customWidth="1"/>
    <col min="12299" max="12299" width="13.28515625" bestFit="1" customWidth="1"/>
    <col min="12303" max="12303" width="13.7109375" customWidth="1"/>
    <col min="12548" max="12548" width="14" customWidth="1"/>
    <col min="12549" max="12549" width="15" customWidth="1"/>
    <col min="12550" max="12550" width="14.5703125" customWidth="1"/>
    <col min="12551" max="12551" width="18.42578125" customWidth="1"/>
    <col min="12552" max="12552" width="16.28515625" customWidth="1"/>
    <col min="12553" max="12553" width="13.28515625" bestFit="1" customWidth="1"/>
    <col min="12554" max="12554" width="17.28515625" customWidth="1"/>
    <col min="12555" max="12555" width="13.28515625" bestFit="1" customWidth="1"/>
    <col min="12559" max="12559" width="13.7109375" customWidth="1"/>
    <col min="12804" max="12804" width="14" customWidth="1"/>
    <col min="12805" max="12805" width="15" customWidth="1"/>
    <col min="12806" max="12806" width="14.5703125" customWidth="1"/>
    <col min="12807" max="12807" width="18.42578125" customWidth="1"/>
    <col min="12808" max="12808" width="16.28515625" customWidth="1"/>
    <col min="12809" max="12809" width="13.28515625" bestFit="1" customWidth="1"/>
    <col min="12810" max="12810" width="17.28515625" customWidth="1"/>
    <col min="12811" max="12811" width="13.28515625" bestFit="1" customWidth="1"/>
    <col min="12815" max="12815" width="13.7109375" customWidth="1"/>
    <col min="13060" max="13060" width="14" customWidth="1"/>
    <col min="13061" max="13061" width="15" customWidth="1"/>
    <col min="13062" max="13062" width="14.5703125" customWidth="1"/>
    <col min="13063" max="13063" width="18.42578125" customWidth="1"/>
    <col min="13064" max="13064" width="16.28515625" customWidth="1"/>
    <col min="13065" max="13065" width="13.28515625" bestFit="1" customWidth="1"/>
    <col min="13066" max="13066" width="17.28515625" customWidth="1"/>
    <col min="13067" max="13067" width="13.28515625" bestFit="1" customWidth="1"/>
    <col min="13071" max="13071" width="13.7109375" customWidth="1"/>
    <col min="13316" max="13316" width="14" customWidth="1"/>
    <col min="13317" max="13317" width="15" customWidth="1"/>
    <col min="13318" max="13318" width="14.5703125" customWidth="1"/>
    <col min="13319" max="13319" width="18.42578125" customWidth="1"/>
    <col min="13320" max="13320" width="16.28515625" customWidth="1"/>
    <col min="13321" max="13321" width="13.28515625" bestFit="1" customWidth="1"/>
    <col min="13322" max="13322" width="17.28515625" customWidth="1"/>
    <col min="13323" max="13323" width="13.28515625" bestFit="1" customWidth="1"/>
    <col min="13327" max="13327" width="13.7109375" customWidth="1"/>
    <col min="13572" max="13572" width="14" customWidth="1"/>
    <col min="13573" max="13573" width="15" customWidth="1"/>
    <col min="13574" max="13574" width="14.5703125" customWidth="1"/>
    <col min="13575" max="13575" width="18.42578125" customWidth="1"/>
    <col min="13576" max="13576" width="16.28515625" customWidth="1"/>
    <col min="13577" max="13577" width="13.28515625" bestFit="1" customWidth="1"/>
    <col min="13578" max="13578" width="17.28515625" customWidth="1"/>
    <col min="13579" max="13579" width="13.28515625" bestFit="1" customWidth="1"/>
    <col min="13583" max="13583" width="13.7109375" customWidth="1"/>
    <col min="13828" max="13828" width="14" customWidth="1"/>
    <col min="13829" max="13829" width="15" customWidth="1"/>
    <col min="13830" max="13830" width="14.5703125" customWidth="1"/>
    <col min="13831" max="13831" width="18.42578125" customWidth="1"/>
    <col min="13832" max="13832" width="16.28515625" customWidth="1"/>
    <col min="13833" max="13833" width="13.28515625" bestFit="1" customWidth="1"/>
    <col min="13834" max="13834" width="17.28515625" customWidth="1"/>
    <col min="13835" max="13835" width="13.28515625" bestFit="1" customWidth="1"/>
    <col min="13839" max="13839" width="13.7109375" customWidth="1"/>
    <col min="14084" max="14084" width="14" customWidth="1"/>
    <col min="14085" max="14085" width="15" customWidth="1"/>
    <col min="14086" max="14086" width="14.5703125" customWidth="1"/>
    <col min="14087" max="14087" width="18.42578125" customWidth="1"/>
    <col min="14088" max="14088" width="16.28515625" customWidth="1"/>
    <col min="14089" max="14089" width="13.28515625" bestFit="1" customWidth="1"/>
    <col min="14090" max="14090" width="17.28515625" customWidth="1"/>
    <col min="14091" max="14091" width="13.28515625" bestFit="1" customWidth="1"/>
    <col min="14095" max="14095" width="13.7109375" customWidth="1"/>
    <col min="14340" max="14340" width="14" customWidth="1"/>
    <col min="14341" max="14341" width="15" customWidth="1"/>
    <col min="14342" max="14342" width="14.5703125" customWidth="1"/>
    <col min="14343" max="14343" width="18.42578125" customWidth="1"/>
    <col min="14344" max="14344" width="16.28515625" customWidth="1"/>
    <col min="14345" max="14345" width="13.28515625" bestFit="1" customWidth="1"/>
    <col min="14346" max="14346" width="17.28515625" customWidth="1"/>
    <col min="14347" max="14347" width="13.28515625" bestFit="1" customWidth="1"/>
    <col min="14351" max="14351" width="13.7109375" customWidth="1"/>
    <col min="14596" max="14596" width="14" customWidth="1"/>
    <col min="14597" max="14597" width="15" customWidth="1"/>
    <col min="14598" max="14598" width="14.5703125" customWidth="1"/>
    <col min="14599" max="14599" width="18.42578125" customWidth="1"/>
    <col min="14600" max="14600" width="16.28515625" customWidth="1"/>
    <col min="14601" max="14601" width="13.28515625" bestFit="1" customWidth="1"/>
    <col min="14602" max="14602" width="17.28515625" customWidth="1"/>
    <col min="14603" max="14603" width="13.28515625" bestFit="1" customWidth="1"/>
    <col min="14607" max="14607" width="13.7109375" customWidth="1"/>
    <col min="14852" max="14852" width="14" customWidth="1"/>
    <col min="14853" max="14853" width="15" customWidth="1"/>
    <col min="14854" max="14854" width="14.5703125" customWidth="1"/>
    <col min="14855" max="14855" width="18.42578125" customWidth="1"/>
    <col min="14856" max="14856" width="16.28515625" customWidth="1"/>
    <col min="14857" max="14857" width="13.28515625" bestFit="1" customWidth="1"/>
    <col min="14858" max="14858" width="17.28515625" customWidth="1"/>
    <col min="14859" max="14859" width="13.28515625" bestFit="1" customWidth="1"/>
    <col min="14863" max="14863" width="13.7109375" customWidth="1"/>
    <col min="15108" max="15108" width="14" customWidth="1"/>
    <col min="15109" max="15109" width="15" customWidth="1"/>
    <col min="15110" max="15110" width="14.5703125" customWidth="1"/>
    <col min="15111" max="15111" width="18.42578125" customWidth="1"/>
    <col min="15112" max="15112" width="16.28515625" customWidth="1"/>
    <col min="15113" max="15113" width="13.28515625" bestFit="1" customWidth="1"/>
    <col min="15114" max="15114" width="17.28515625" customWidth="1"/>
    <col min="15115" max="15115" width="13.28515625" bestFit="1" customWidth="1"/>
    <col min="15119" max="15119" width="13.7109375" customWidth="1"/>
    <col min="15364" max="15364" width="14" customWidth="1"/>
    <col min="15365" max="15365" width="15" customWidth="1"/>
    <col min="15366" max="15366" width="14.5703125" customWidth="1"/>
    <col min="15367" max="15367" width="18.42578125" customWidth="1"/>
    <col min="15368" max="15368" width="16.28515625" customWidth="1"/>
    <col min="15369" max="15369" width="13.28515625" bestFit="1" customWidth="1"/>
    <col min="15370" max="15370" width="17.28515625" customWidth="1"/>
    <col min="15371" max="15371" width="13.28515625" bestFit="1" customWidth="1"/>
    <col min="15375" max="15375" width="13.7109375" customWidth="1"/>
    <col min="15620" max="15620" width="14" customWidth="1"/>
    <col min="15621" max="15621" width="15" customWidth="1"/>
    <col min="15622" max="15622" width="14.5703125" customWidth="1"/>
    <col min="15623" max="15623" width="18.42578125" customWidth="1"/>
    <col min="15624" max="15624" width="16.28515625" customWidth="1"/>
    <col min="15625" max="15625" width="13.28515625" bestFit="1" customWidth="1"/>
    <col min="15626" max="15626" width="17.28515625" customWidth="1"/>
    <col min="15627" max="15627" width="13.28515625" bestFit="1" customWidth="1"/>
    <col min="15631" max="15631" width="13.7109375" customWidth="1"/>
    <col min="15876" max="15876" width="14" customWidth="1"/>
    <col min="15877" max="15877" width="15" customWidth="1"/>
    <col min="15878" max="15878" width="14.5703125" customWidth="1"/>
    <col min="15879" max="15879" width="18.42578125" customWidth="1"/>
    <col min="15880" max="15880" width="16.28515625" customWidth="1"/>
    <col min="15881" max="15881" width="13.28515625" bestFit="1" customWidth="1"/>
    <col min="15882" max="15882" width="17.28515625" customWidth="1"/>
    <col min="15883" max="15883" width="13.28515625" bestFit="1" customWidth="1"/>
    <col min="15887" max="15887" width="13.7109375" customWidth="1"/>
    <col min="16132" max="16132" width="14" customWidth="1"/>
    <col min="16133" max="16133" width="15" customWidth="1"/>
    <col min="16134" max="16134" width="14.5703125" customWidth="1"/>
    <col min="16135" max="16135" width="18.42578125" customWidth="1"/>
    <col min="16136" max="16136" width="16.28515625" customWidth="1"/>
    <col min="16137" max="16137" width="13.28515625" bestFit="1" customWidth="1"/>
    <col min="16138" max="16138" width="17.28515625" customWidth="1"/>
    <col min="16139" max="16139" width="13.28515625" bestFit="1" customWidth="1"/>
    <col min="16143" max="16143" width="13.7109375" customWidth="1"/>
  </cols>
  <sheetData>
    <row r="1" spans="1:19" x14ac:dyDescent="0.25">
      <c r="B1" s="1" t="s">
        <v>37</v>
      </c>
      <c r="C1" s="1" t="s">
        <v>34</v>
      </c>
      <c r="D1" s="1"/>
    </row>
    <row r="2" spans="1:19" x14ac:dyDescent="0.25">
      <c r="B2" s="2" t="s">
        <v>1</v>
      </c>
      <c r="C2" t="str">
        <f>+'1 calcul temeraria'!D2</f>
        <v>F260000053</v>
      </c>
    </row>
    <row r="3" spans="1:19" ht="64.5" customHeight="1" x14ac:dyDescent="0.25">
      <c r="B3" s="61" t="s">
        <v>2</v>
      </c>
      <c r="C3" s="85" t="str">
        <f>+'1 calcul temeraria'!C3:I3</f>
        <v>OBRES D’EXECUCIÓ DEL PROJECTE MODIFICAT DE SUBSTITUCIÓ DE LES BARANES DE LA PASSAREL·LA CENTRAL I EL LÍMIT PERIMETRAL DE LA NECRÒPOLIS DE LA PLAÇA DE LA VILA DE MADRID, EN EL MARC DEL PLA DE BARRIS DE BARRIS DE BARCELONA, AMB MESURES DE CONTRACTACIÓ PÚBLICA SOSTENIBLE</v>
      </c>
      <c r="D3" s="85"/>
      <c r="E3" s="85"/>
      <c r="F3" s="85"/>
      <c r="G3" s="85"/>
      <c r="H3" s="85"/>
      <c r="I3" s="85"/>
      <c r="J3" s="85"/>
      <c r="K3" s="85"/>
      <c r="L3" s="85"/>
      <c r="M3" s="85"/>
      <c r="N3" s="85"/>
      <c r="O3" s="85"/>
      <c r="P3" s="85"/>
      <c r="Q3" s="85"/>
    </row>
    <row r="4" spans="1:19" x14ac:dyDescent="0.25">
      <c r="A4" s="2"/>
      <c r="B4" s="2" t="str">
        <f>+'1 calcul temeraria'!B4</f>
        <v>Tipus licitació:</v>
      </c>
      <c r="C4" s="2" t="str">
        <f>+'1 calcul temeraria'!D4</f>
        <v xml:space="preserve">OBERT </v>
      </c>
      <c r="D4" s="1"/>
    </row>
    <row r="5" spans="1:19" x14ac:dyDescent="0.25">
      <c r="A5" s="2"/>
      <c r="B5" s="2" t="str">
        <f>+'1 calcul temeraria'!B5</f>
        <v>Termini</v>
      </c>
      <c r="C5" s="2" t="str">
        <f>+'1 calcul temeraria'!D5</f>
        <v>8 setmanes</v>
      </c>
      <c r="D5" s="1"/>
      <c r="I5" s="45" t="str">
        <f>+'1 calcul temeraria'!G5</f>
        <v>Partida alçada</v>
      </c>
      <c r="J5" s="67">
        <f>+'1 calcul temeraria'!H5</f>
        <v>0</v>
      </c>
      <c r="K5" s="67"/>
    </row>
    <row r="6" spans="1:19" x14ac:dyDescent="0.25">
      <c r="A6" s="2"/>
      <c r="B6" s="2" t="str">
        <f>+'1 calcul temeraria'!B6</f>
        <v>Garantia def. 5%</v>
      </c>
      <c r="C6" s="3">
        <f>+'1 calcul temeraria'!E6</f>
        <v>7244.9605000000001</v>
      </c>
      <c r="D6" s="2">
        <f>+'1 calcul temeraria'!E6</f>
        <v>7244.9605000000001</v>
      </c>
      <c r="E6" s="2">
        <f>+'1 calcul temeraria'!F6</f>
        <v>0</v>
      </c>
      <c r="F6" s="2" t="str">
        <f>+'1 calcul temeraria'!G6</f>
        <v xml:space="preserve">Import càlcul econòmica </v>
      </c>
      <c r="G6" s="2">
        <f>+'1 calcul temeraria'!H6</f>
        <v>144899.21</v>
      </c>
      <c r="H6" s="2">
        <f>+'1 calcul temeraria'!I6</f>
        <v>0</v>
      </c>
      <c r="I6" s="45"/>
    </row>
    <row r="7" spans="1:19" x14ac:dyDescent="0.25">
      <c r="A7" s="2"/>
      <c r="B7" s="2" t="str">
        <f>+'1 calcul temeraria'!B7</f>
        <v>Modificacions</v>
      </c>
      <c r="C7" s="3">
        <f>+'1 calcul temeraria'!E7</f>
        <v>28979.842000000001</v>
      </c>
      <c r="D7" s="1"/>
      <c r="I7" s="1" t="s">
        <v>49</v>
      </c>
      <c r="J7" s="1"/>
      <c r="K7" s="1"/>
    </row>
    <row r="8" spans="1:19" x14ac:dyDescent="0.25">
      <c r="A8" s="2"/>
      <c r="B8" s="2"/>
      <c r="C8" s="2" t="str">
        <f>+'1 calcul temeraria'!D9</f>
        <v>Iva exclòs</v>
      </c>
      <c r="D8" s="1"/>
      <c r="I8" s="1" t="s">
        <v>53</v>
      </c>
      <c r="J8" s="68">
        <f>+'1 calcul temeraria'!H11</f>
        <v>32</v>
      </c>
      <c r="K8" s="68"/>
    </row>
    <row r="9" spans="1:19" x14ac:dyDescent="0.25">
      <c r="B9" s="2" t="str">
        <f>+' 2 puntuació economica'!B9</f>
        <v xml:space="preserve">Import càlcul puntuació oferta econòmica </v>
      </c>
      <c r="C9" s="3">
        <f>+'1 calcul temeraria'!D11</f>
        <v>144899.21</v>
      </c>
      <c r="D9" s="3"/>
      <c r="I9" s="1"/>
      <c r="J9" s="67"/>
      <c r="K9" s="67"/>
      <c r="L9" s="15"/>
      <c r="M9" s="15"/>
      <c r="N9" s="15"/>
      <c r="O9" s="15"/>
      <c r="P9" s="15"/>
      <c r="Q9" s="15"/>
    </row>
    <row r="10" spans="1:19" ht="15" customHeight="1" x14ac:dyDescent="0.25">
      <c r="B10" s="1" t="s">
        <v>45</v>
      </c>
      <c r="C10" s="56">
        <f>+'1 calcul temeraria'!D10</f>
        <v>144899.21</v>
      </c>
      <c r="I10" s="1" t="s">
        <v>46</v>
      </c>
      <c r="J10" s="67">
        <f>+'1 calcul temeraria'!H7</f>
        <v>173879.052</v>
      </c>
      <c r="K10" s="67"/>
    </row>
    <row r="11" spans="1:19" x14ac:dyDescent="0.25">
      <c r="B11" s="2" t="s">
        <v>24</v>
      </c>
      <c r="C11" s="15">
        <f>+'1 calcul temeraria'!C24</f>
        <v>120000</v>
      </c>
      <c r="D11" s="4"/>
    </row>
    <row r="12" spans="1:19" hidden="1" x14ac:dyDescent="0.25">
      <c r="B12" s="2" t="s">
        <v>5</v>
      </c>
      <c r="D12" s="4"/>
      <c r="E12" s="2"/>
      <c r="J12" s="4" t="e">
        <f>MIN(#REF!)</f>
        <v>#REF!</v>
      </c>
      <c r="K12" s="4"/>
      <c r="L12" s="4"/>
      <c r="M12" s="4"/>
      <c r="N12" s="4"/>
      <c r="O12" s="4"/>
      <c r="P12" s="4"/>
      <c r="Q12" s="4"/>
    </row>
    <row r="13" spans="1:19" hidden="1" x14ac:dyDescent="0.25">
      <c r="B13" s="2" t="s">
        <v>7</v>
      </c>
      <c r="D13" s="4"/>
      <c r="E13" s="2"/>
      <c r="J13" s="6" t="e">
        <f>-(J12-J14)/C9</f>
        <v>#REF!</v>
      </c>
      <c r="K13" s="6"/>
      <c r="L13" s="6"/>
      <c r="M13" s="6"/>
      <c r="N13" s="6"/>
      <c r="O13" s="6"/>
      <c r="P13" s="6"/>
      <c r="Q13" s="6"/>
    </row>
    <row r="14" spans="1:19" hidden="1" x14ac:dyDescent="0.25">
      <c r="A14" s="2"/>
      <c r="B14" s="3"/>
      <c r="C14" s="2"/>
      <c r="D14" s="2"/>
      <c r="E14" s="2"/>
      <c r="J14" s="4" t="e">
        <f>+SUM(#REF!)/#REF!</f>
        <v>#REF!</v>
      </c>
      <c r="K14" s="4"/>
      <c r="L14" s="4"/>
      <c r="M14" s="4"/>
      <c r="N14" s="4"/>
      <c r="O14" s="4"/>
      <c r="P14" s="4"/>
      <c r="Q14" s="4"/>
    </row>
    <row r="15" spans="1:19" ht="21" customHeight="1" x14ac:dyDescent="0.25">
      <c r="A15" s="2"/>
      <c r="B15" s="2" t="s">
        <v>23</v>
      </c>
      <c r="C15" t="s">
        <v>59</v>
      </c>
      <c r="D15" s="2"/>
      <c r="S15" s="2">
        <f>+' 2 puntuació economica'!C15</f>
        <v>30</v>
      </c>
    </row>
    <row r="16" spans="1:19" ht="21" hidden="1" customHeight="1" x14ac:dyDescent="0.25">
      <c r="A16" s="2"/>
      <c r="B16" s="2"/>
      <c r="D16" s="2"/>
      <c r="S16" s="2"/>
    </row>
    <row r="17" spans="1:24" ht="72.75" customHeight="1" x14ac:dyDescent="0.25">
      <c r="A17" s="2"/>
      <c r="B17" s="7"/>
      <c r="C17" s="24" t="str">
        <f>+' 2 puntuació economica'!C16</f>
        <v>Import base càlcul</v>
      </c>
      <c r="D17" s="8"/>
      <c r="E17" s="8" t="s">
        <v>10</v>
      </c>
      <c r="F17" s="8" t="s">
        <v>11</v>
      </c>
      <c r="G17" s="8" t="s">
        <v>30</v>
      </c>
      <c r="H17" s="19" t="s">
        <v>28</v>
      </c>
      <c r="I17" s="9" t="s">
        <v>29</v>
      </c>
      <c r="J17" s="23" t="s">
        <v>56</v>
      </c>
      <c r="K17" s="23" t="e">
        <f>+' 2 puntuació economica'!#REF!</f>
        <v>#REF!</v>
      </c>
      <c r="L17" s="23" t="str">
        <f>+' 2 puntuació economica'!B28</f>
        <v>QUADRE NÚM. 2.2 REDUCCIÓ TERMINI</v>
      </c>
      <c r="M17" s="23" t="str">
        <f>+' 2 puntuació economica'!B38</f>
        <v>QUADRE NÚM. 2.3 EXPERIÈNCIA FABRICANT BARANA</v>
      </c>
      <c r="N17" s="23" t="str">
        <f>+' 2 puntuació economica'!B48</f>
        <v>QUADRE NÚM. 2.4 REPOSICIÓ MATERIALS</v>
      </c>
      <c r="O17" s="23" t="str">
        <f>+' 2 puntuació economica'!B60</f>
        <v>QUADRE NÚM. 2.5 VIGILÀNCIA NECRÒPOLIS EXECUCIÓ TREBALLS</v>
      </c>
      <c r="P17" s="23" t="str">
        <f>+' 2 puntuació economica'!B71</f>
        <v>QUADRE NÚM. 2.6 REBAIXA PREUS CONTRADICTORIS</v>
      </c>
      <c r="Q17" s="24" t="s">
        <v>14</v>
      </c>
    </row>
    <row r="18" spans="1:24" ht="12.75" hidden="1" customHeight="1" x14ac:dyDescent="0.25">
      <c r="A18" s="2"/>
      <c r="B18" s="3"/>
      <c r="C18" s="10"/>
      <c r="D18" s="11"/>
      <c r="E18" s="10"/>
      <c r="F18" s="10"/>
      <c r="G18" s="10"/>
      <c r="H18" s="10"/>
      <c r="I18" s="10"/>
      <c r="J18" s="11"/>
      <c r="K18" s="11"/>
      <c r="L18" s="11"/>
      <c r="M18" s="11"/>
      <c r="N18" s="11"/>
      <c r="O18" s="11"/>
      <c r="P18" s="11"/>
      <c r="Q18" s="11"/>
    </row>
    <row r="19" spans="1:24" ht="12.75" hidden="1" customHeight="1" x14ac:dyDescent="0.25">
      <c r="A19" s="2"/>
      <c r="B19" s="3"/>
      <c r="C19" s="10"/>
      <c r="D19" s="11"/>
      <c r="E19" s="10"/>
      <c r="F19" s="10"/>
      <c r="G19" s="10"/>
      <c r="H19" s="10"/>
      <c r="I19" s="10"/>
      <c r="J19" s="11"/>
      <c r="K19" s="11"/>
      <c r="L19" s="11"/>
      <c r="M19" s="11"/>
      <c r="N19" s="11"/>
      <c r="O19" s="11"/>
      <c r="P19" s="11"/>
      <c r="Q19" s="11"/>
    </row>
    <row r="20" spans="1:24" ht="21.75" customHeight="1" x14ac:dyDescent="0.25">
      <c r="A20" s="2"/>
      <c r="B20" s="12" t="s">
        <v>12</v>
      </c>
      <c r="C20" s="10"/>
      <c r="D20" s="11"/>
      <c r="E20" s="10"/>
      <c r="F20" s="10"/>
      <c r="G20" s="10"/>
      <c r="H20" s="10"/>
      <c r="I20" s="10"/>
      <c r="J20" s="11"/>
      <c r="K20" s="11"/>
      <c r="L20" s="11"/>
      <c r="M20" s="11"/>
      <c r="N20" s="11"/>
      <c r="O20" s="11"/>
      <c r="P20" s="11"/>
      <c r="Q20" s="11"/>
    </row>
    <row r="21" spans="1:24" x14ac:dyDescent="0.25">
      <c r="B21" s="13" t="str">
        <f>+'1 calcul temeraria'!B22</f>
        <v>Licitador 1</v>
      </c>
      <c r="C21" s="29">
        <f>+IF('1 calcul temeraria'!I22="temerària",0,'1 calcul temeraria'!G22)</f>
        <v>139000</v>
      </c>
      <c r="D21" s="30" t="e">
        <f>+IF(#REF!="","",1)</f>
        <v>#REF!</v>
      </c>
      <c r="E21" s="31" t="e">
        <f>IF(F21="","",+ABS(F21))</f>
        <v>#REF!</v>
      </c>
      <c r="F21" s="31" t="e">
        <f>IF(#REF!="","",IF(#REF!&lt;=0.01,-(#REF!+0.01),""))</f>
        <v>#REF!</v>
      </c>
      <c r="G21" s="31" t="str">
        <f>+IF('1 calcul temeraria'!I22="no es considera",'1 calcul temeraria'!D22,"")</f>
        <v/>
      </c>
      <c r="H21" s="29" t="str">
        <f>+IF('1 calcul temeraria'!I22="temerària",'1 calcul temeraria'!D22,"")</f>
        <v/>
      </c>
      <c r="I21" s="29">
        <f>+'1 calcul temeraria'!E22</f>
        <v>48</v>
      </c>
      <c r="J21" s="32">
        <f>+' 2 puntuació economica'!K20</f>
        <v>7.107707433288037</v>
      </c>
      <c r="K21" s="32">
        <v>0</v>
      </c>
      <c r="L21" s="32">
        <f>+' 2 puntuació economica'!C31</f>
        <v>5</v>
      </c>
      <c r="M21" s="32">
        <f>+' 2 puntuació economica'!C41</f>
        <v>5</v>
      </c>
      <c r="N21" s="32">
        <f>+' 2 puntuació economica'!C51</f>
        <v>5</v>
      </c>
      <c r="O21" s="32">
        <f>+' 2 puntuació economica'!C63</f>
        <v>4</v>
      </c>
      <c r="P21" s="32">
        <f>+' 2 puntuació economica'!H77</f>
        <v>2</v>
      </c>
      <c r="Q21" s="33">
        <f>+SUM(I21:P21)</f>
        <v>76.107707433288027</v>
      </c>
      <c r="R21">
        <f t="shared" ref="R21:R26" si="0">+IF(C21&gt;0,C21,"")</f>
        <v>139000</v>
      </c>
    </row>
    <row r="22" spans="1:24" x14ac:dyDescent="0.25">
      <c r="B22" s="13" t="str">
        <f>+'1 calcul temeraria'!B23</f>
        <v>Licitador 2</v>
      </c>
      <c r="C22" s="29">
        <f>+IF('1 calcul temeraria'!I23="temerària",0,'1 calcul temeraria'!G23)</f>
        <v>132000</v>
      </c>
      <c r="D22" s="30" t="e">
        <f>+IF(#REF!="","",1)</f>
        <v>#REF!</v>
      </c>
      <c r="E22" s="31" t="e">
        <f t="shared" ref="E22:E23" si="1">IF(F22="","",+ABS(F22))</f>
        <v>#REF!</v>
      </c>
      <c r="F22" s="31" t="e">
        <f>IF(#REF!="","",IF(#REF!&lt;=0.01,-(#REF!+0.01),""))</f>
        <v>#REF!</v>
      </c>
      <c r="G22" s="31" t="str">
        <f>+IF('1 calcul temeraria'!I23="no es considera",'1 calcul temeraria'!D23,"")</f>
        <v/>
      </c>
      <c r="H22" s="29" t="str">
        <f>+IF('1 calcul temeraria'!I23="temerària",'1 calcul temeraria'!D23,"")</f>
        <v/>
      </c>
      <c r="I22" s="29">
        <f>+'1 calcul temeraria'!E23</f>
        <v>44</v>
      </c>
      <c r="J22" s="32">
        <f>+' 2 puntuació economica'!K21</f>
        <v>15.541709957866129</v>
      </c>
      <c r="K22" s="32">
        <v>0</v>
      </c>
      <c r="L22" s="32">
        <f>+' 2 puntuació economica'!C32</f>
        <v>5</v>
      </c>
      <c r="M22" s="32">
        <f>+' 2 puntuació economica'!C42</f>
        <v>5</v>
      </c>
      <c r="N22" s="32">
        <f>+' 2 puntuació economica'!C52</f>
        <v>5</v>
      </c>
      <c r="O22" s="32">
        <f>+' 2 puntuació economica'!C64</f>
        <v>4</v>
      </c>
      <c r="P22" s="32">
        <f>+' 2 puntuació economica'!H78</f>
        <v>2</v>
      </c>
      <c r="Q22" s="33">
        <f t="shared" ref="Q22:Q23" si="2">+SUM(I22:P22)</f>
        <v>80.541709957866132</v>
      </c>
      <c r="R22">
        <f t="shared" si="0"/>
        <v>132000</v>
      </c>
    </row>
    <row r="23" spans="1:24" x14ac:dyDescent="0.25">
      <c r="B23" s="13" t="str">
        <f>+'1 calcul temeraria'!B24</f>
        <v>Licitador 3</v>
      </c>
      <c r="C23" s="29">
        <f>+IF('1 calcul temeraria'!I24="temerària",0,'1 calcul temeraria'!G24)</f>
        <v>120000</v>
      </c>
      <c r="D23" s="30" t="e">
        <f>+IF(#REF!="","",1)</f>
        <v>#REF!</v>
      </c>
      <c r="E23" s="31" t="e">
        <f t="shared" si="1"/>
        <v>#REF!</v>
      </c>
      <c r="F23" s="31" t="e">
        <f>IF(#REF!="","",IF(#REF!&lt;=0.01,-(#REF!+0.01),""))</f>
        <v>#REF!</v>
      </c>
      <c r="G23" s="31" t="str">
        <f>+IF('1 calcul temeraria'!I24="no es considera",'1 calcul temeraria'!D24,"")</f>
        <v/>
      </c>
      <c r="H23" s="29" t="str">
        <f>+IF('1 calcul temeraria'!I24="temerària",'1 calcul temeraria'!D24,"")</f>
        <v/>
      </c>
      <c r="I23" s="29">
        <f>+'1 calcul temeraria'!E24</f>
        <v>40</v>
      </c>
      <c r="J23" s="32">
        <f>+' 2 puntuació economica'!K22</f>
        <v>30.000000000000004</v>
      </c>
      <c r="K23" s="32">
        <v>0</v>
      </c>
      <c r="L23" s="32">
        <f>+' 2 puntuació economica'!C33</f>
        <v>5</v>
      </c>
      <c r="M23" s="32">
        <f>+' 2 puntuació economica'!C43</f>
        <v>5</v>
      </c>
      <c r="N23" s="32">
        <f>+' 2 puntuació economica'!C53</f>
        <v>5</v>
      </c>
      <c r="O23" s="32">
        <f>+' 2 puntuació economica'!C65</f>
        <v>4</v>
      </c>
      <c r="P23" s="32">
        <f>+' 2 puntuació economica'!H79</f>
        <v>2</v>
      </c>
      <c r="Q23" s="33">
        <f t="shared" si="2"/>
        <v>91</v>
      </c>
      <c r="R23">
        <f t="shared" si="0"/>
        <v>120000</v>
      </c>
    </row>
    <row r="24" spans="1:24" x14ac:dyDescent="0.25">
      <c r="B24" s="13" t="str">
        <f>+'1 calcul temeraria'!B25</f>
        <v>Licitador 4</v>
      </c>
      <c r="C24" s="29"/>
      <c r="D24" s="30" t="e">
        <f>+IF(#REF!="","",1)</f>
        <v>#REF!</v>
      </c>
      <c r="E24" s="31" t="e">
        <f>IF(F24="","",+ABS(F24))</f>
        <v>#REF!</v>
      </c>
      <c r="F24" s="31" t="e">
        <f>IF(#REF!="","",IF(#REF!&lt;=0.01,-(#REF!+0.01),""))</f>
        <v>#REF!</v>
      </c>
      <c r="G24" s="31">
        <f>+IF('1 calcul temeraria'!I25="no es considera",'1 calcul temeraria'!D25,"")</f>
        <v>0</v>
      </c>
      <c r="H24" s="29" t="str">
        <f>+IF('1 calcul temeraria'!I25="temerària",'1 calcul temeraria'!D25,"")</f>
        <v/>
      </c>
      <c r="I24" s="29">
        <f>+'1 calcul temeraria'!E25</f>
        <v>30</v>
      </c>
      <c r="J24" s="32" t="str">
        <f>+' 2 puntuació economica'!K23</f>
        <v>exclòs de licitació</v>
      </c>
      <c r="K24" s="32"/>
      <c r="L24" s="32"/>
      <c r="M24" s="32"/>
      <c r="N24" s="32"/>
      <c r="O24" s="32"/>
      <c r="P24" s="32"/>
      <c r="Q24" s="33" t="s">
        <v>39</v>
      </c>
      <c r="R24" t="str">
        <f t="shared" si="0"/>
        <v/>
      </c>
    </row>
    <row r="25" spans="1:24" x14ac:dyDescent="0.25">
      <c r="B25" s="13" t="str">
        <f>+'1 calcul temeraria'!B26</f>
        <v>Licitador 5</v>
      </c>
      <c r="C25" s="29"/>
      <c r="D25" s="30" t="e">
        <f>+IF(#REF!="","",1)</f>
        <v>#REF!</v>
      </c>
      <c r="E25" s="31" t="e">
        <f t="shared" ref="E25:E26" si="3">IF(F25="","",+ABS(F25))</f>
        <v>#REF!</v>
      </c>
      <c r="F25" s="31" t="e">
        <f>IF(#REF!="","",IF(#REF!&lt;=0.01,-(#REF!+0.01),""))</f>
        <v>#REF!</v>
      </c>
      <c r="G25" s="31">
        <f>+IF('1 calcul temeraria'!I26="no es considera",'1 calcul temeraria'!D26,"")</f>
        <v>0</v>
      </c>
      <c r="H25" s="29" t="str">
        <f>+IF('1 calcul temeraria'!I26="temerària",'1 calcul temeraria'!D26,"")</f>
        <v/>
      </c>
      <c r="I25" s="29">
        <f>+'1 calcul temeraria'!E26</f>
        <v>20</v>
      </c>
      <c r="J25" s="32" t="str">
        <f>+' 2 puntuació economica'!K24</f>
        <v>exclòs de licitació</v>
      </c>
      <c r="K25" s="32"/>
      <c r="L25" s="32"/>
      <c r="M25" s="32"/>
      <c r="N25" s="32"/>
      <c r="O25" s="32"/>
      <c r="P25" s="32"/>
      <c r="Q25" s="33" t="s">
        <v>39</v>
      </c>
      <c r="R25" t="str">
        <f t="shared" si="0"/>
        <v/>
      </c>
      <c r="S25" s="21"/>
      <c r="T25" s="4"/>
      <c r="U25" s="4"/>
      <c r="V25" s="4"/>
      <c r="W25" s="4"/>
      <c r="X25" s="22"/>
    </row>
    <row r="26" spans="1:24" x14ac:dyDescent="0.25">
      <c r="B26" s="13" t="str">
        <f>+'1 calcul temeraria'!B27</f>
        <v>Licitador 6</v>
      </c>
      <c r="C26" s="29"/>
      <c r="D26" s="30" t="e">
        <f>+IF(#REF!="","",1)</f>
        <v>#REF!</v>
      </c>
      <c r="E26" s="31" t="e">
        <f t="shared" si="3"/>
        <v>#REF!</v>
      </c>
      <c r="F26" s="31" t="e">
        <f>IF(#REF!="","",IF(#REF!&lt;=0.01,-(#REF!+0.01),""))</f>
        <v>#REF!</v>
      </c>
      <c r="G26" s="31" t="str">
        <f>+IF('1 calcul temeraria'!I27="no es considera",'1 calcul temeraria'!D27,"")</f>
        <v/>
      </c>
      <c r="H26" s="29">
        <f>+IF('1 calcul temeraria'!I27="temerària",'1 calcul temeraria'!D27,"")</f>
        <v>111000</v>
      </c>
      <c r="I26" s="29">
        <f>+'1 calcul temeraria'!E27</f>
        <v>35</v>
      </c>
      <c r="J26" s="32" t="str">
        <f>+' 2 puntuació economica'!K25</f>
        <v>exclòs de licitació</v>
      </c>
      <c r="K26" s="32"/>
      <c r="L26" s="32"/>
      <c r="M26" s="32"/>
      <c r="N26" s="32"/>
      <c r="O26" s="32"/>
      <c r="P26" s="32"/>
      <c r="Q26" s="33" t="s">
        <v>40</v>
      </c>
      <c r="R26" t="str">
        <f t="shared" si="0"/>
        <v/>
      </c>
      <c r="S26" s="21"/>
      <c r="T26" s="4"/>
      <c r="U26" s="4"/>
      <c r="V26" s="4"/>
      <c r="W26" s="4"/>
      <c r="X26" s="22"/>
    </row>
    <row r="27" spans="1:24" ht="15" customHeight="1" x14ac:dyDescent="0.25">
      <c r="C27" s="15"/>
      <c r="D27" s="4" t="e">
        <f>SUM(#REF!)</f>
        <v>#REF!</v>
      </c>
      <c r="F27" s="15"/>
      <c r="G27" s="15"/>
      <c r="S27" s="21"/>
      <c r="T27" s="21"/>
    </row>
    <row r="28" spans="1:24" x14ac:dyDescent="0.25">
      <c r="C28" s="35" t="s">
        <v>32</v>
      </c>
      <c r="D28" s="36"/>
      <c r="E28" s="34"/>
      <c r="F28" s="34"/>
      <c r="G28" s="34"/>
      <c r="H28" s="37">
        <f>+MAX(Q21:Q26)</f>
        <v>91</v>
      </c>
      <c r="I28" s="34"/>
      <c r="J28" s="37">
        <f>+MAX(Q21:Q26)</f>
        <v>91</v>
      </c>
      <c r="K28" s="21"/>
    </row>
    <row r="29" spans="1:24" x14ac:dyDescent="0.25">
      <c r="B29" s="17"/>
      <c r="C29" s="15"/>
      <c r="E29" s="4"/>
    </row>
  </sheetData>
  <mergeCells count="1">
    <mergeCell ref="C3:Q3"/>
  </mergeCells>
  <pageMargins left="0.70866141732283472" right="0.70866141732283472" top="0.74803149606299213" bottom="0.74803149606299213" header="0.31496062992125984" footer="0.31496062992125984"/>
  <pageSetup paperSize="9" scale="88"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82"/>
  <sheetViews>
    <sheetView showGridLines="0" topLeftCell="B60" workbookViewId="0">
      <selection activeCell="C72" sqref="C72"/>
    </sheetView>
  </sheetViews>
  <sheetFormatPr defaultColWidth="11.42578125" defaultRowHeight="15" x14ac:dyDescent="0.25"/>
  <cols>
    <col min="1" max="1" width="0" hidden="1" customWidth="1"/>
    <col min="2" max="2" width="39.28515625" customWidth="1"/>
    <col min="3" max="3" width="15" customWidth="1"/>
    <col min="4" max="4" width="14.5703125" hidden="1" customWidth="1"/>
    <col min="5" max="5" width="10.42578125" hidden="1" customWidth="1"/>
    <col min="6" max="6" width="11.28515625" hidden="1" customWidth="1"/>
    <col min="7" max="7" width="12.7109375" customWidth="1"/>
    <col min="8" max="8" width="13.28515625" customWidth="1"/>
    <col min="9" max="9" width="10.7109375" bestFit="1" customWidth="1"/>
    <col min="10" max="10" width="11.7109375" hidden="1" customWidth="1"/>
    <col min="11" max="11" width="19.28515625" customWidth="1"/>
    <col min="12" max="12" width="13.7109375" customWidth="1"/>
    <col min="13" max="13" width="11.42578125" customWidth="1"/>
    <col min="254" max="254" width="14" customWidth="1"/>
    <col min="255" max="255" width="15" customWidth="1"/>
    <col min="256" max="256" width="14.5703125" customWidth="1"/>
    <col min="257" max="257" width="18.42578125" customWidth="1"/>
    <col min="258" max="258" width="16.28515625" customWidth="1"/>
    <col min="259" max="259" width="13.28515625" bestFit="1" customWidth="1"/>
    <col min="260" max="260" width="17.28515625" customWidth="1"/>
    <col min="261" max="261" width="13.28515625" bestFit="1" customWidth="1"/>
    <col min="265" max="265" width="13.7109375" customWidth="1"/>
    <col min="510" max="510" width="14" customWidth="1"/>
    <col min="511" max="511" width="15" customWidth="1"/>
    <col min="512" max="512" width="14.5703125" customWidth="1"/>
    <col min="513" max="513" width="18.42578125" customWidth="1"/>
    <col min="514" max="514" width="16.28515625" customWidth="1"/>
    <col min="515" max="515" width="13.28515625" bestFit="1" customWidth="1"/>
    <col min="516" max="516" width="17.28515625" customWidth="1"/>
    <col min="517" max="517" width="13.28515625" bestFit="1" customWidth="1"/>
    <col min="521" max="521" width="13.7109375" customWidth="1"/>
    <col min="766" max="766" width="14" customWidth="1"/>
    <col min="767" max="767" width="15" customWidth="1"/>
    <col min="768" max="768" width="14.5703125" customWidth="1"/>
    <col min="769" max="769" width="18.42578125" customWidth="1"/>
    <col min="770" max="770" width="16.28515625" customWidth="1"/>
    <col min="771" max="771" width="13.28515625" bestFit="1" customWidth="1"/>
    <col min="772" max="772" width="17.28515625" customWidth="1"/>
    <col min="773" max="773" width="13.28515625" bestFit="1" customWidth="1"/>
    <col min="777" max="777" width="13.7109375" customWidth="1"/>
    <col min="1022" max="1022" width="14" customWidth="1"/>
    <col min="1023" max="1023" width="15" customWidth="1"/>
    <col min="1024" max="1024" width="14.5703125" customWidth="1"/>
    <col min="1025" max="1025" width="18.42578125" customWidth="1"/>
    <col min="1026" max="1026" width="16.28515625" customWidth="1"/>
    <col min="1027" max="1027" width="13.28515625" bestFit="1" customWidth="1"/>
    <col min="1028" max="1028" width="17.28515625" customWidth="1"/>
    <col min="1029" max="1029" width="13.28515625" bestFit="1" customWidth="1"/>
    <col min="1033" max="1033" width="13.7109375" customWidth="1"/>
    <col min="1278" max="1278" width="14" customWidth="1"/>
    <col min="1279" max="1279" width="15" customWidth="1"/>
    <col min="1280" max="1280" width="14.5703125" customWidth="1"/>
    <col min="1281" max="1281" width="18.42578125" customWidth="1"/>
    <col min="1282" max="1282" width="16.28515625" customWidth="1"/>
    <col min="1283" max="1283" width="13.28515625" bestFit="1" customWidth="1"/>
    <col min="1284" max="1284" width="17.28515625" customWidth="1"/>
    <col min="1285" max="1285" width="13.28515625" bestFit="1" customWidth="1"/>
    <col min="1289" max="1289" width="13.7109375" customWidth="1"/>
    <col min="1534" max="1534" width="14" customWidth="1"/>
    <col min="1535" max="1535" width="15" customWidth="1"/>
    <col min="1536" max="1536" width="14.5703125" customWidth="1"/>
    <col min="1537" max="1537" width="18.42578125" customWidth="1"/>
    <col min="1538" max="1538" width="16.28515625" customWidth="1"/>
    <col min="1539" max="1539" width="13.28515625" bestFit="1" customWidth="1"/>
    <col min="1540" max="1540" width="17.28515625" customWidth="1"/>
    <col min="1541" max="1541" width="13.28515625" bestFit="1" customWidth="1"/>
    <col min="1545" max="1545" width="13.7109375" customWidth="1"/>
    <col min="1790" max="1790" width="14" customWidth="1"/>
    <col min="1791" max="1791" width="15" customWidth="1"/>
    <col min="1792" max="1792" width="14.5703125" customWidth="1"/>
    <col min="1793" max="1793" width="18.42578125" customWidth="1"/>
    <col min="1794" max="1794" width="16.28515625" customWidth="1"/>
    <col min="1795" max="1795" width="13.28515625" bestFit="1" customWidth="1"/>
    <col min="1796" max="1796" width="17.28515625" customWidth="1"/>
    <col min="1797" max="1797" width="13.28515625" bestFit="1" customWidth="1"/>
    <col min="1801" max="1801" width="13.7109375" customWidth="1"/>
    <col min="2046" max="2046" width="14" customWidth="1"/>
    <col min="2047" max="2047" width="15" customWidth="1"/>
    <col min="2048" max="2048" width="14.5703125" customWidth="1"/>
    <col min="2049" max="2049" width="18.42578125" customWidth="1"/>
    <col min="2050" max="2050" width="16.28515625" customWidth="1"/>
    <col min="2051" max="2051" width="13.28515625" bestFit="1" customWidth="1"/>
    <col min="2052" max="2052" width="17.28515625" customWidth="1"/>
    <col min="2053" max="2053" width="13.28515625" bestFit="1" customWidth="1"/>
    <col min="2057" max="2057" width="13.7109375" customWidth="1"/>
    <col min="2302" max="2302" width="14" customWidth="1"/>
    <col min="2303" max="2303" width="15" customWidth="1"/>
    <col min="2304" max="2304" width="14.5703125" customWidth="1"/>
    <col min="2305" max="2305" width="18.42578125" customWidth="1"/>
    <col min="2306" max="2306" width="16.28515625" customWidth="1"/>
    <col min="2307" max="2307" width="13.28515625" bestFit="1" customWidth="1"/>
    <col min="2308" max="2308" width="17.28515625" customWidth="1"/>
    <col min="2309" max="2309" width="13.28515625" bestFit="1" customWidth="1"/>
    <col min="2313" max="2313" width="13.7109375" customWidth="1"/>
    <col min="2558" max="2558" width="14" customWidth="1"/>
    <col min="2559" max="2559" width="15" customWidth="1"/>
    <col min="2560" max="2560" width="14.5703125" customWidth="1"/>
    <col min="2561" max="2561" width="18.42578125" customWidth="1"/>
    <col min="2562" max="2562" width="16.28515625" customWidth="1"/>
    <col min="2563" max="2563" width="13.28515625" bestFit="1" customWidth="1"/>
    <col min="2564" max="2564" width="17.28515625" customWidth="1"/>
    <col min="2565" max="2565" width="13.28515625" bestFit="1" customWidth="1"/>
    <col min="2569" max="2569" width="13.7109375" customWidth="1"/>
    <col min="2814" max="2814" width="14" customWidth="1"/>
    <col min="2815" max="2815" width="15" customWidth="1"/>
    <col min="2816" max="2816" width="14.5703125" customWidth="1"/>
    <col min="2817" max="2817" width="18.42578125" customWidth="1"/>
    <col min="2818" max="2818" width="16.28515625" customWidth="1"/>
    <col min="2819" max="2819" width="13.28515625" bestFit="1" customWidth="1"/>
    <col min="2820" max="2820" width="17.28515625" customWidth="1"/>
    <col min="2821" max="2821" width="13.28515625" bestFit="1" customWidth="1"/>
    <col min="2825" max="2825" width="13.7109375" customWidth="1"/>
    <col min="3070" max="3070" width="14" customWidth="1"/>
    <col min="3071" max="3071" width="15" customWidth="1"/>
    <col min="3072" max="3072" width="14.5703125" customWidth="1"/>
    <col min="3073" max="3073" width="18.42578125" customWidth="1"/>
    <col min="3074" max="3074" width="16.28515625" customWidth="1"/>
    <col min="3075" max="3075" width="13.28515625" bestFit="1" customWidth="1"/>
    <col min="3076" max="3076" width="17.28515625" customWidth="1"/>
    <col min="3077" max="3077" width="13.28515625" bestFit="1" customWidth="1"/>
    <col min="3081" max="3081" width="13.7109375" customWidth="1"/>
    <col min="3326" max="3326" width="14" customWidth="1"/>
    <col min="3327" max="3327" width="15" customWidth="1"/>
    <col min="3328" max="3328" width="14.5703125" customWidth="1"/>
    <col min="3329" max="3329" width="18.42578125" customWidth="1"/>
    <col min="3330" max="3330" width="16.28515625" customWidth="1"/>
    <col min="3331" max="3331" width="13.28515625" bestFit="1" customWidth="1"/>
    <col min="3332" max="3332" width="17.28515625" customWidth="1"/>
    <col min="3333" max="3333" width="13.28515625" bestFit="1" customWidth="1"/>
    <col min="3337" max="3337" width="13.7109375" customWidth="1"/>
    <col min="3582" max="3582" width="14" customWidth="1"/>
    <col min="3583" max="3583" width="15" customWidth="1"/>
    <col min="3584" max="3584" width="14.5703125" customWidth="1"/>
    <col min="3585" max="3585" width="18.42578125" customWidth="1"/>
    <col min="3586" max="3586" width="16.28515625" customWidth="1"/>
    <col min="3587" max="3587" width="13.28515625" bestFit="1" customWidth="1"/>
    <col min="3588" max="3588" width="17.28515625" customWidth="1"/>
    <col min="3589" max="3589" width="13.28515625" bestFit="1" customWidth="1"/>
    <col min="3593" max="3593" width="13.7109375" customWidth="1"/>
    <col min="3838" max="3838" width="14" customWidth="1"/>
    <col min="3839" max="3839" width="15" customWidth="1"/>
    <col min="3840" max="3840" width="14.5703125" customWidth="1"/>
    <col min="3841" max="3841" width="18.42578125" customWidth="1"/>
    <col min="3842" max="3842" width="16.28515625" customWidth="1"/>
    <col min="3843" max="3843" width="13.28515625" bestFit="1" customWidth="1"/>
    <col min="3844" max="3844" width="17.28515625" customWidth="1"/>
    <col min="3845" max="3845" width="13.28515625" bestFit="1" customWidth="1"/>
    <col min="3849" max="3849" width="13.7109375" customWidth="1"/>
    <col min="4094" max="4094" width="14" customWidth="1"/>
    <col min="4095" max="4095" width="15" customWidth="1"/>
    <col min="4096" max="4096" width="14.5703125" customWidth="1"/>
    <col min="4097" max="4097" width="18.42578125" customWidth="1"/>
    <col min="4098" max="4098" width="16.28515625" customWidth="1"/>
    <col min="4099" max="4099" width="13.28515625" bestFit="1" customWidth="1"/>
    <col min="4100" max="4100" width="17.28515625" customWidth="1"/>
    <col min="4101" max="4101" width="13.28515625" bestFit="1" customWidth="1"/>
    <col min="4105" max="4105" width="13.7109375" customWidth="1"/>
    <col min="4350" max="4350" width="14" customWidth="1"/>
    <col min="4351" max="4351" width="15" customWidth="1"/>
    <col min="4352" max="4352" width="14.5703125" customWidth="1"/>
    <col min="4353" max="4353" width="18.42578125" customWidth="1"/>
    <col min="4354" max="4354" width="16.28515625" customWidth="1"/>
    <col min="4355" max="4355" width="13.28515625" bestFit="1" customWidth="1"/>
    <col min="4356" max="4356" width="17.28515625" customWidth="1"/>
    <col min="4357" max="4357" width="13.28515625" bestFit="1" customWidth="1"/>
    <col min="4361" max="4361" width="13.7109375" customWidth="1"/>
    <col min="4606" max="4606" width="14" customWidth="1"/>
    <col min="4607" max="4607" width="15" customWidth="1"/>
    <col min="4608" max="4608" width="14.5703125" customWidth="1"/>
    <col min="4609" max="4609" width="18.42578125" customWidth="1"/>
    <col min="4610" max="4610" width="16.28515625" customWidth="1"/>
    <col min="4611" max="4611" width="13.28515625" bestFit="1" customWidth="1"/>
    <col min="4612" max="4612" width="17.28515625" customWidth="1"/>
    <col min="4613" max="4613" width="13.28515625" bestFit="1" customWidth="1"/>
    <col min="4617" max="4617" width="13.7109375" customWidth="1"/>
    <col min="4862" max="4862" width="14" customWidth="1"/>
    <col min="4863" max="4863" width="15" customWidth="1"/>
    <col min="4864" max="4864" width="14.5703125" customWidth="1"/>
    <col min="4865" max="4865" width="18.42578125" customWidth="1"/>
    <col min="4866" max="4866" width="16.28515625" customWidth="1"/>
    <col min="4867" max="4867" width="13.28515625" bestFit="1" customWidth="1"/>
    <col min="4868" max="4868" width="17.28515625" customWidth="1"/>
    <col min="4869" max="4869" width="13.28515625" bestFit="1" customWidth="1"/>
    <col min="4873" max="4873" width="13.7109375" customWidth="1"/>
    <col min="5118" max="5118" width="14" customWidth="1"/>
    <col min="5119" max="5119" width="15" customWidth="1"/>
    <col min="5120" max="5120" width="14.5703125" customWidth="1"/>
    <col min="5121" max="5121" width="18.42578125" customWidth="1"/>
    <col min="5122" max="5122" width="16.28515625" customWidth="1"/>
    <col min="5123" max="5123" width="13.28515625" bestFit="1" customWidth="1"/>
    <col min="5124" max="5124" width="17.28515625" customWidth="1"/>
    <col min="5125" max="5125" width="13.28515625" bestFit="1" customWidth="1"/>
    <col min="5129" max="5129" width="13.7109375" customWidth="1"/>
    <col min="5374" max="5374" width="14" customWidth="1"/>
    <col min="5375" max="5375" width="15" customWidth="1"/>
    <col min="5376" max="5376" width="14.5703125" customWidth="1"/>
    <col min="5377" max="5377" width="18.42578125" customWidth="1"/>
    <col min="5378" max="5378" width="16.28515625" customWidth="1"/>
    <col min="5379" max="5379" width="13.28515625" bestFit="1" customWidth="1"/>
    <col min="5380" max="5380" width="17.28515625" customWidth="1"/>
    <col min="5381" max="5381" width="13.28515625" bestFit="1" customWidth="1"/>
    <col min="5385" max="5385" width="13.7109375" customWidth="1"/>
    <col min="5630" max="5630" width="14" customWidth="1"/>
    <col min="5631" max="5631" width="15" customWidth="1"/>
    <col min="5632" max="5632" width="14.5703125" customWidth="1"/>
    <col min="5633" max="5633" width="18.42578125" customWidth="1"/>
    <col min="5634" max="5634" width="16.28515625" customWidth="1"/>
    <col min="5635" max="5635" width="13.28515625" bestFit="1" customWidth="1"/>
    <col min="5636" max="5636" width="17.28515625" customWidth="1"/>
    <col min="5637" max="5637" width="13.28515625" bestFit="1" customWidth="1"/>
    <col min="5641" max="5641" width="13.7109375" customWidth="1"/>
    <col min="5886" max="5886" width="14" customWidth="1"/>
    <col min="5887" max="5887" width="15" customWidth="1"/>
    <col min="5888" max="5888" width="14.5703125" customWidth="1"/>
    <col min="5889" max="5889" width="18.42578125" customWidth="1"/>
    <col min="5890" max="5890" width="16.28515625" customWidth="1"/>
    <col min="5891" max="5891" width="13.28515625" bestFit="1" customWidth="1"/>
    <col min="5892" max="5892" width="17.28515625" customWidth="1"/>
    <col min="5893" max="5893" width="13.28515625" bestFit="1" customWidth="1"/>
    <col min="5897" max="5897" width="13.7109375" customWidth="1"/>
    <col min="6142" max="6142" width="14" customWidth="1"/>
    <col min="6143" max="6143" width="15" customWidth="1"/>
    <col min="6144" max="6144" width="14.5703125" customWidth="1"/>
    <col min="6145" max="6145" width="18.42578125" customWidth="1"/>
    <col min="6146" max="6146" width="16.28515625" customWidth="1"/>
    <col min="6147" max="6147" width="13.28515625" bestFit="1" customWidth="1"/>
    <col min="6148" max="6148" width="17.28515625" customWidth="1"/>
    <col min="6149" max="6149" width="13.28515625" bestFit="1" customWidth="1"/>
    <col min="6153" max="6153" width="13.7109375" customWidth="1"/>
    <col min="6398" max="6398" width="14" customWidth="1"/>
    <col min="6399" max="6399" width="15" customWidth="1"/>
    <col min="6400" max="6400" width="14.5703125" customWidth="1"/>
    <col min="6401" max="6401" width="18.42578125" customWidth="1"/>
    <col min="6402" max="6402" width="16.28515625" customWidth="1"/>
    <col min="6403" max="6403" width="13.28515625" bestFit="1" customWidth="1"/>
    <col min="6404" max="6404" width="17.28515625" customWidth="1"/>
    <col min="6405" max="6405" width="13.28515625" bestFit="1" customWidth="1"/>
    <col min="6409" max="6409" width="13.7109375" customWidth="1"/>
    <col min="6654" max="6654" width="14" customWidth="1"/>
    <col min="6655" max="6655" width="15" customWidth="1"/>
    <col min="6656" max="6656" width="14.5703125" customWidth="1"/>
    <col min="6657" max="6657" width="18.42578125" customWidth="1"/>
    <col min="6658" max="6658" width="16.28515625" customWidth="1"/>
    <col min="6659" max="6659" width="13.28515625" bestFit="1" customWidth="1"/>
    <col min="6660" max="6660" width="17.28515625" customWidth="1"/>
    <col min="6661" max="6661" width="13.28515625" bestFit="1" customWidth="1"/>
    <col min="6665" max="6665" width="13.7109375" customWidth="1"/>
    <col min="6910" max="6910" width="14" customWidth="1"/>
    <col min="6911" max="6911" width="15" customWidth="1"/>
    <col min="6912" max="6912" width="14.5703125" customWidth="1"/>
    <col min="6913" max="6913" width="18.42578125" customWidth="1"/>
    <col min="6914" max="6914" width="16.28515625" customWidth="1"/>
    <col min="6915" max="6915" width="13.28515625" bestFit="1" customWidth="1"/>
    <col min="6916" max="6916" width="17.28515625" customWidth="1"/>
    <col min="6917" max="6917" width="13.28515625" bestFit="1" customWidth="1"/>
    <col min="6921" max="6921" width="13.7109375" customWidth="1"/>
    <col min="7166" max="7166" width="14" customWidth="1"/>
    <col min="7167" max="7167" width="15" customWidth="1"/>
    <col min="7168" max="7168" width="14.5703125" customWidth="1"/>
    <col min="7169" max="7169" width="18.42578125" customWidth="1"/>
    <col min="7170" max="7170" width="16.28515625" customWidth="1"/>
    <col min="7171" max="7171" width="13.28515625" bestFit="1" customWidth="1"/>
    <col min="7172" max="7172" width="17.28515625" customWidth="1"/>
    <col min="7173" max="7173" width="13.28515625" bestFit="1" customWidth="1"/>
    <col min="7177" max="7177" width="13.7109375" customWidth="1"/>
    <col min="7422" max="7422" width="14" customWidth="1"/>
    <col min="7423" max="7423" width="15" customWidth="1"/>
    <col min="7424" max="7424" width="14.5703125" customWidth="1"/>
    <col min="7425" max="7425" width="18.42578125" customWidth="1"/>
    <col min="7426" max="7426" width="16.28515625" customWidth="1"/>
    <col min="7427" max="7427" width="13.28515625" bestFit="1" customWidth="1"/>
    <col min="7428" max="7428" width="17.28515625" customWidth="1"/>
    <col min="7429" max="7429" width="13.28515625" bestFit="1" customWidth="1"/>
    <col min="7433" max="7433" width="13.7109375" customWidth="1"/>
    <col min="7678" max="7678" width="14" customWidth="1"/>
    <col min="7679" max="7679" width="15" customWidth="1"/>
    <col min="7680" max="7680" width="14.5703125" customWidth="1"/>
    <col min="7681" max="7681" width="18.42578125" customWidth="1"/>
    <col min="7682" max="7682" width="16.28515625" customWidth="1"/>
    <col min="7683" max="7683" width="13.28515625" bestFit="1" customWidth="1"/>
    <col min="7684" max="7684" width="17.28515625" customWidth="1"/>
    <col min="7685" max="7685" width="13.28515625" bestFit="1" customWidth="1"/>
    <col min="7689" max="7689" width="13.7109375" customWidth="1"/>
    <col min="7934" max="7934" width="14" customWidth="1"/>
    <col min="7935" max="7935" width="15" customWidth="1"/>
    <col min="7936" max="7936" width="14.5703125" customWidth="1"/>
    <col min="7937" max="7937" width="18.42578125" customWidth="1"/>
    <col min="7938" max="7938" width="16.28515625" customWidth="1"/>
    <col min="7939" max="7939" width="13.28515625" bestFit="1" customWidth="1"/>
    <col min="7940" max="7940" width="17.28515625" customWidth="1"/>
    <col min="7941" max="7941" width="13.28515625" bestFit="1" customWidth="1"/>
    <col min="7945" max="7945" width="13.7109375" customWidth="1"/>
    <col min="8190" max="8190" width="14" customWidth="1"/>
    <col min="8191" max="8191" width="15" customWidth="1"/>
    <col min="8192" max="8192" width="14.5703125" customWidth="1"/>
    <col min="8193" max="8193" width="18.42578125" customWidth="1"/>
    <col min="8194" max="8194" width="16.28515625" customWidth="1"/>
    <col min="8195" max="8195" width="13.28515625" bestFit="1" customWidth="1"/>
    <col min="8196" max="8196" width="17.28515625" customWidth="1"/>
    <col min="8197" max="8197" width="13.28515625" bestFit="1" customWidth="1"/>
    <col min="8201" max="8201" width="13.7109375" customWidth="1"/>
    <col min="8446" max="8446" width="14" customWidth="1"/>
    <col min="8447" max="8447" width="15" customWidth="1"/>
    <col min="8448" max="8448" width="14.5703125" customWidth="1"/>
    <col min="8449" max="8449" width="18.42578125" customWidth="1"/>
    <col min="8450" max="8450" width="16.28515625" customWidth="1"/>
    <col min="8451" max="8451" width="13.28515625" bestFit="1" customWidth="1"/>
    <col min="8452" max="8452" width="17.28515625" customWidth="1"/>
    <col min="8453" max="8453" width="13.28515625" bestFit="1" customWidth="1"/>
    <col min="8457" max="8457" width="13.7109375" customWidth="1"/>
    <col min="8702" max="8702" width="14" customWidth="1"/>
    <col min="8703" max="8703" width="15" customWidth="1"/>
    <col min="8704" max="8704" width="14.5703125" customWidth="1"/>
    <col min="8705" max="8705" width="18.42578125" customWidth="1"/>
    <col min="8706" max="8706" width="16.28515625" customWidth="1"/>
    <col min="8707" max="8707" width="13.28515625" bestFit="1" customWidth="1"/>
    <col min="8708" max="8708" width="17.28515625" customWidth="1"/>
    <col min="8709" max="8709" width="13.28515625" bestFit="1" customWidth="1"/>
    <col min="8713" max="8713" width="13.7109375" customWidth="1"/>
    <col min="8958" max="8958" width="14" customWidth="1"/>
    <col min="8959" max="8959" width="15" customWidth="1"/>
    <col min="8960" max="8960" width="14.5703125" customWidth="1"/>
    <col min="8961" max="8961" width="18.42578125" customWidth="1"/>
    <col min="8962" max="8962" width="16.28515625" customWidth="1"/>
    <col min="8963" max="8963" width="13.28515625" bestFit="1" customWidth="1"/>
    <col min="8964" max="8964" width="17.28515625" customWidth="1"/>
    <col min="8965" max="8965" width="13.28515625" bestFit="1" customWidth="1"/>
    <col min="8969" max="8969" width="13.7109375" customWidth="1"/>
    <col min="9214" max="9214" width="14" customWidth="1"/>
    <col min="9215" max="9215" width="15" customWidth="1"/>
    <col min="9216" max="9216" width="14.5703125" customWidth="1"/>
    <col min="9217" max="9217" width="18.42578125" customWidth="1"/>
    <col min="9218" max="9218" width="16.28515625" customWidth="1"/>
    <col min="9219" max="9219" width="13.28515625" bestFit="1" customWidth="1"/>
    <col min="9220" max="9220" width="17.28515625" customWidth="1"/>
    <col min="9221" max="9221" width="13.28515625" bestFit="1" customWidth="1"/>
    <col min="9225" max="9225" width="13.7109375" customWidth="1"/>
    <col min="9470" max="9470" width="14" customWidth="1"/>
    <col min="9471" max="9471" width="15" customWidth="1"/>
    <col min="9472" max="9472" width="14.5703125" customWidth="1"/>
    <col min="9473" max="9473" width="18.42578125" customWidth="1"/>
    <col min="9474" max="9474" width="16.28515625" customWidth="1"/>
    <col min="9475" max="9475" width="13.28515625" bestFit="1" customWidth="1"/>
    <col min="9476" max="9476" width="17.28515625" customWidth="1"/>
    <col min="9477" max="9477" width="13.28515625" bestFit="1" customWidth="1"/>
    <col min="9481" max="9481" width="13.7109375" customWidth="1"/>
    <col min="9726" max="9726" width="14" customWidth="1"/>
    <col min="9727" max="9727" width="15" customWidth="1"/>
    <col min="9728" max="9728" width="14.5703125" customWidth="1"/>
    <col min="9729" max="9729" width="18.42578125" customWidth="1"/>
    <col min="9730" max="9730" width="16.28515625" customWidth="1"/>
    <col min="9731" max="9731" width="13.28515625" bestFit="1" customWidth="1"/>
    <col min="9732" max="9732" width="17.28515625" customWidth="1"/>
    <col min="9733" max="9733" width="13.28515625" bestFit="1" customWidth="1"/>
    <col min="9737" max="9737" width="13.7109375" customWidth="1"/>
    <col min="9982" max="9982" width="14" customWidth="1"/>
    <col min="9983" max="9983" width="15" customWidth="1"/>
    <col min="9984" max="9984" width="14.5703125" customWidth="1"/>
    <col min="9985" max="9985" width="18.42578125" customWidth="1"/>
    <col min="9986" max="9986" width="16.28515625" customWidth="1"/>
    <col min="9987" max="9987" width="13.28515625" bestFit="1" customWidth="1"/>
    <col min="9988" max="9988" width="17.28515625" customWidth="1"/>
    <col min="9989" max="9989" width="13.28515625" bestFit="1" customWidth="1"/>
    <col min="9993" max="9993" width="13.7109375" customWidth="1"/>
    <col min="10238" max="10238" width="14" customWidth="1"/>
    <col min="10239" max="10239" width="15" customWidth="1"/>
    <col min="10240" max="10240" width="14.5703125" customWidth="1"/>
    <col min="10241" max="10241" width="18.42578125" customWidth="1"/>
    <col min="10242" max="10242" width="16.28515625" customWidth="1"/>
    <col min="10243" max="10243" width="13.28515625" bestFit="1" customWidth="1"/>
    <col min="10244" max="10244" width="17.28515625" customWidth="1"/>
    <col min="10245" max="10245" width="13.28515625" bestFit="1" customWidth="1"/>
    <col min="10249" max="10249" width="13.7109375" customWidth="1"/>
    <col min="10494" max="10494" width="14" customWidth="1"/>
    <col min="10495" max="10495" width="15" customWidth="1"/>
    <col min="10496" max="10496" width="14.5703125" customWidth="1"/>
    <col min="10497" max="10497" width="18.42578125" customWidth="1"/>
    <col min="10498" max="10498" width="16.28515625" customWidth="1"/>
    <col min="10499" max="10499" width="13.28515625" bestFit="1" customWidth="1"/>
    <col min="10500" max="10500" width="17.28515625" customWidth="1"/>
    <col min="10501" max="10501" width="13.28515625" bestFit="1" customWidth="1"/>
    <col min="10505" max="10505" width="13.7109375" customWidth="1"/>
    <col min="10750" max="10750" width="14" customWidth="1"/>
    <col min="10751" max="10751" width="15" customWidth="1"/>
    <col min="10752" max="10752" width="14.5703125" customWidth="1"/>
    <col min="10753" max="10753" width="18.42578125" customWidth="1"/>
    <col min="10754" max="10754" width="16.28515625" customWidth="1"/>
    <col min="10755" max="10755" width="13.28515625" bestFit="1" customWidth="1"/>
    <col min="10756" max="10756" width="17.28515625" customWidth="1"/>
    <col min="10757" max="10757" width="13.28515625" bestFit="1" customWidth="1"/>
    <col min="10761" max="10761" width="13.7109375" customWidth="1"/>
    <col min="11006" max="11006" width="14" customWidth="1"/>
    <col min="11007" max="11007" width="15" customWidth="1"/>
    <col min="11008" max="11008" width="14.5703125" customWidth="1"/>
    <col min="11009" max="11009" width="18.42578125" customWidth="1"/>
    <col min="11010" max="11010" width="16.28515625" customWidth="1"/>
    <col min="11011" max="11011" width="13.28515625" bestFit="1" customWidth="1"/>
    <col min="11012" max="11012" width="17.28515625" customWidth="1"/>
    <col min="11013" max="11013" width="13.28515625" bestFit="1" customWidth="1"/>
    <col min="11017" max="11017" width="13.7109375" customWidth="1"/>
    <col min="11262" max="11262" width="14" customWidth="1"/>
    <col min="11263" max="11263" width="15" customWidth="1"/>
    <col min="11264" max="11264" width="14.5703125" customWidth="1"/>
    <col min="11265" max="11265" width="18.42578125" customWidth="1"/>
    <col min="11266" max="11266" width="16.28515625" customWidth="1"/>
    <col min="11267" max="11267" width="13.28515625" bestFit="1" customWidth="1"/>
    <col min="11268" max="11268" width="17.28515625" customWidth="1"/>
    <col min="11269" max="11269" width="13.28515625" bestFit="1" customWidth="1"/>
    <col min="11273" max="11273" width="13.7109375" customWidth="1"/>
    <col min="11518" max="11518" width="14" customWidth="1"/>
    <col min="11519" max="11519" width="15" customWidth="1"/>
    <col min="11520" max="11520" width="14.5703125" customWidth="1"/>
    <col min="11521" max="11521" width="18.42578125" customWidth="1"/>
    <col min="11522" max="11522" width="16.28515625" customWidth="1"/>
    <col min="11523" max="11523" width="13.28515625" bestFit="1" customWidth="1"/>
    <col min="11524" max="11524" width="17.28515625" customWidth="1"/>
    <col min="11525" max="11525" width="13.28515625" bestFit="1" customWidth="1"/>
    <col min="11529" max="11529" width="13.7109375" customWidth="1"/>
    <col min="11774" max="11774" width="14" customWidth="1"/>
    <col min="11775" max="11775" width="15" customWidth="1"/>
    <col min="11776" max="11776" width="14.5703125" customWidth="1"/>
    <col min="11777" max="11777" width="18.42578125" customWidth="1"/>
    <col min="11778" max="11778" width="16.28515625" customWidth="1"/>
    <col min="11779" max="11779" width="13.28515625" bestFit="1" customWidth="1"/>
    <col min="11780" max="11780" width="17.28515625" customWidth="1"/>
    <col min="11781" max="11781" width="13.28515625" bestFit="1" customWidth="1"/>
    <col min="11785" max="11785" width="13.7109375" customWidth="1"/>
    <col min="12030" max="12030" width="14" customWidth="1"/>
    <col min="12031" max="12031" width="15" customWidth="1"/>
    <col min="12032" max="12032" width="14.5703125" customWidth="1"/>
    <col min="12033" max="12033" width="18.42578125" customWidth="1"/>
    <col min="12034" max="12034" width="16.28515625" customWidth="1"/>
    <col min="12035" max="12035" width="13.28515625" bestFit="1" customWidth="1"/>
    <col min="12036" max="12036" width="17.28515625" customWidth="1"/>
    <col min="12037" max="12037" width="13.28515625" bestFit="1" customWidth="1"/>
    <col min="12041" max="12041" width="13.7109375" customWidth="1"/>
    <col min="12286" max="12286" width="14" customWidth="1"/>
    <col min="12287" max="12287" width="15" customWidth="1"/>
    <col min="12288" max="12288" width="14.5703125" customWidth="1"/>
    <col min="12289" max="12289" width="18.42578125" customWidth="1"/>
    <col min="12290" max="12290" width="16.28515625" customWidth="1"/>
    <col min="12291" max="12291" width="13.28515625" bestFit="1" customWidth="1"/>
    <col min="12292" max="12292" width="17.28515625" customWidth="1"/>
    <col min="12293" max="12293" width="13.28515625" bestFit="1" customWidth="1"/>
    <col min="12297" max="12297" width="13.7109375" customWidth="1"/>
    <col min="12542" max="12542" width="14" customWidth="1"/>
    <col min="12543" max="12543" width="15" customWidth="1"/>
    <col min="12544" max="12544" width="14.5703125" customWidth="1"/>
    <col min="12545" max="12545" width="18.42578125" customWidth="1"/>
    <col min="12546" max="12546" width="16.28515625" customWidth="1"/>
    <col min="12547" max="12547" width="13.28515625" bestFit="1" customWidth="1"/>
    <col min="12548" max="12548" width="17.28515625" customWidth="1"/>
    <col min="12549" max="12549" width="13.28515625" bestFit="1" customWidth="1"/>
    <col min="12553" max="12553" width="13.7109375" customWidth="1"/>
    <col min="12798" max="12798" width="14" customWidth="1"/>
    <col min="12799" max="12799" width="15" customWidth="1"/>
    <col min="12800" max="12800" width="14.5703125" customWidth="1"/>
    <col min="12801" max="12801" width="18.42578125" customWidth="1"/>
    <col min="12802" max="12802" width="16.28515625" customWidth="1"/>
    <col min="12803" max="12803" width="13.28515625" bestFit="1" customWidth="1"/>
    <col min="12804" max="12804" width="17.28515625" customWidth="1"/>
    <col min="12805" max="12805" width="13.28515625" bestFit="1" customWidth="1"/>
    <col min="12809" max="12809" width="13.7109375" customWidth="1"/>
    <col min="13054" max="13054" width="14" customWidth="1"/>
    <col min="13055" max="13055" width="15" customWidth="1"/>
    <col min="13056" max="13056" width="14.5703125" customWidth="1"/>
    <col min="13057" max="13057" width="18.42578125" customWidth="1"/>
    <col min="13058" max="13058" width="16.28515625" customWidth="1"/>
    <col min="13059" max="13059" width="13.28515625" bestFit="1" customWidth="1"/>
    <col min="13060" max="13060" width="17.28515625" customWidth="1"/>
    <col min="13061" max="13061" width="13.28515625" bestFit="1" customWidth="1"/>
    <col min="13065" max="13065" width="13.7109375" customWidth="1"/>
    <col min="13310" max="13310" width="14" customWidth="1"/>
    <col min="13311" max="13311" width="15" customWidth="1"/>
    <col min="13312" max="13312" width="14.5703125" customWidth="1"/>
    <col min="13313" max="13313" width="18.42578125" customWidth="1"/>
    <col min="13314" max="13314" width="16.28515625" customWidth="1"/>
    <col min="13315" max="13315" width="13.28515625" bestFit="1" customWidth="1"/>
    <col min="13316" max="13316" width="17.28515625" customWidth="1"/>
    <col min="13317" max="13317" width="13.28515625" bestFit="1" customWidth="1"/>
    <col min="13321" max="13321" width="13.7109375" customWidth="1"/>
    <col min="13566" max="13566" width="14" customWidth="1"/>
    <col min="13567" max="13567" width="15" customWidth="1"/>
    <col min="13568" max="13568" width="14.5703125" customWidth="1"/>
    <col min="13569" max="13569" width="18.42578125" customWidth="1"/>
    <col min="13570" max="13570" width="16.28515625" customWidth="1"/>
    <col min="13571" max="13571" width="13.28515625" bestFit="1" customWidth="1"/>
    <col min="13572" max="13572" width="17.28515625" customWidth="1"/>
    <col min="13573" max="13573" width="13.28515625" bestFit="1" customWidth="1"/>
    <col min="13577" max="13577" width="13.7109375" customWidth="1"/>
    <col min="13822" max="13822" width="14" customWidth="1"/>
    <col min="13823" max="13823" width="15" customWidth="1"/>
    <col min="13824" max="13824" width="14.5703125" customWidth="1"/>
    <col min="13825" max="13825" width="18.42578125" customWidth="1"/>
    <col min="13826" max="13826" width="16.28515625" customWidth="1"/>
    <col min="13827" max="13827" width="13.28515625" bestFit="1" customWidth="1"/>
    <col min="13828" max="13828" width="17.28515625" customWidth="1"/>
    <col min="13829" max="13829" width="13.28515625" bestFit="1" customWidth="1"/>
    <col min="13833" max="13833" width="13.7109375" customWidth="1"/>
    <col min="14078" max="14078" width="14" customWidth="1"/>
    <col min="14079" max="14079" width="15" customWidth="1"/>
    <col min="14080" max="14080" width="14.5703125" customWidth="1"/>
    <col min="14081" max="14081" width="18.42578125" customWidth="1"/>
    <col min="14082" max="14082" width="16.28515625" customWidth="1"/>
    <col min="14083" max="14083" width="13.28515625" bestFit="1" customWidth="1"/>
    <col min="14084" max="14084" width="17.28515625" customWidth="1"/>
    <col min="14085" max="14085" width="13.28515625" bestFit="1" customWidth="1"/>
    <col min="14089" max="14089" width="13.7109375" customWidth="1"/>
    <col min="14334" max="14334" width="14" customWidth="1"/>
    <col min="14335" max="14335" width="15" customWidth="1"/>
    <col min="14336" max="14336" width="14.5703125" customWidth="1"/>
    <col min="14337" max="14337" width="18.42578125" customWidth="1"/>
    <col min="14338" max="14338" width="16.28515625" customWidth="1"/>
    <col min="14339" max="14339" width="13.28515625" bestFit="1" customWidth="1"/>
    <col min="14340" max="14340" width="17.28515625" customWidth="1"/>
    <col min="14341" max="14341" width="13.28515625" bestFit="1" customWidth="1"/>
    <col min="14345" max="14345" width="13.7109375" customWidth="1"/>
    <col min="14590" max="14590" width="14" customWidth="1"/>
    <col min="14591" max="14591" width="15" customWidth="1"/>
    <col min="14592" max="14592" width="14.5703125" customWidth="1"/>
    <col min="14593" max="14593" width="18.42578125" customWidth="1"/>
    <col min="14594" max="14594" width="16.28515625" customWidth="1"/>
    <col min="14595" max="14595" width="13.28515625" bestFit="1" customWidth="1"/>
    <col min="14596" max="14596" width="17.28515625" customWidth="1"/>
    <col min="14597" max="14597" width="13.28515625" bestFit="1" customWidth="1"/>
    <col min="14601" max="14601" width="13.7109375" customWidth="1"/>
    <col min="14846" max="14846" width="14" customWidth="1"/>
    <col min="14847" max="14847" width="15" customWidth="1"/>
    <col min="14848" max="14848" width="14.5703125" customWidth="1"/>
    <col min="14849" max="14849" width="18.42578125" customWidth="1"/>
    <col min="14850" max="14850" width="16.28515625" customWidth="1"/>
    <col min="14851" max="14851" width="13.28515625" bestFit="1" customWidth="1"/>
    <col min="14852" max="14852" width="17.28515625" customWidth="1"/>
    <col min="14853" max="14853" width="13.28515625" bestFit="1" customWidth="1"/>
    <col min="14857" max="14857" width="13.7109375" customWidth="1"/>
    <col min="15102" max="15102" width="14" customWidth="1"/>
    <col min="15103" max="15103" width="15" customWidth="1"/>
    <col min="15104" max="15104" width="14.5703125" customWidth="1"/>
    <col min="15105" max="15105" width="18.42578125" customWidth="1"/>
    <col min="15106" max="15106" width="16.28515625" customWidth="1"/>
    <col min="15107" max="15107" width="13.28515625" bestFit="1" customWidth="1"/>
    <col min="15108" max="15108" width="17.28515625" customWidth="1"/>
    <col min="15109" max="15109" width="13.28515625" bestFit="1" customWidth="1"/>
    <col min="15113" max="15113" width="13.7109375" customWidth="1"/>
    <col min="15358" max="15358" width="14" customWidth="1"/>
    <col min="15359" max="15359" width="15" customWidth="1"/>
    <col min="15360" max="15360" width="14.5703125" customWidth="1"/>
    <col min="15361" max="15361" width="18.42578125" customWidth="1"/>
    <col min="15362" max="15362" width="16.28515625" customWidth="1"/>
    <col min="15363" max="15363" width="13.28515625" bestFit="1" customWidth="1"/>
    <col min="15364" max="15364" width="17.28515625" customWidth="1"/>
    <col min="15365" max="15365" width="13.28515625" bestFit="1" customWidth="1"/>
    <col min="15369" max="15369" width="13.7109375" customWidth="1"/>
    <col min="15614" max="15614" width="14" customWidth="1"/>
    <col min="15615" max="15615" width="15" customWidth="1"/>
    <col min="15616" max="15616" width="14.5703125" customWidth="1"/>
    <col min="15617" max="15617" width="18.42578125" customWidth="1"/>
    <col min="15618" max="15618" width="16.28515625" customWidth="1"/>
    <col min="15619" max="15619" width="13.28515625" bestFit="1" customWidth="1"/>
    <col min="15620" max="15620" width="17.28515625" customWidth="1"/>
    <col min="15621" max="15621" width="13.28515625" bestFit="1" customWidth="1"/>
    <col min="15625" max="15625" width="13.7109375" customWidth="1"/>
    <col min="15870" max="15870" width="14" customWidth="1"/>
    <col min="15871" max="15871" width="15" customWidth="1"/>
    <col min="15872" max="15872" width="14.5703125" customWidth="1"/>
    <col min="15873" max="15873" width="18.42578125" customWidth="1"/>
    <col min="15874" max="15874" width="16.28515625" customWidth="1"/>
    <col min="15875" max="15875" width="13.28515625" bestFit="1" customWidth="1"/>
    <col min="15876" max="15876" width="17.28515625" customWidth="1"/>
    <col min="15877" max="15877" width="13.28515625" bestFit="1" customWidth="1"/>
    <col min="15881" max="15881" width="13.7109375" customWidth="1"/>
    <col min="16126" max="16126" width="14" customWidth="1"/>
    <col min="16127" max="16127" width="15" customWidth="1"/>
    <col min="16128" max="16128" width="14.5703125" customWidth="1"/>
    <col min="16129" max="16129" width="18.42578125" customWidth="1"/>
    <col min="16130" max="16130" width="16.28515625" customWidth="1"/>
    <col min="16131" max="16131" width="13.28515625" bestFit="1" customWidth="1"/>
    <col min="16132" max="16132" width="17.28515625" customWidth="1"/>
    <col min="16133" max="16133" width="13.28515625" bestFit="1" customWidth="1"/>
    <col min="16137" max="16137" width="13.7109375" customWidth="1"/>
  </cols>
  <sheetData>
    <row r="1" spans="1:11" x14ac:dyDescent="0.25">
      <c r="B1" s="1" t="s">
        <v>13</v>
      </c>
      <c r="C1" s="1" t="s">
        <v>35</v>
      </c>
      <c r="D1" s="1"/>
    </row>
    <row r="2" spans="1:11" x14ac:dyDescent="0.25">
      <c r="B2" s="2" t="s">
        <v>1</v>
      </c>
      <c r="C2" t="str">
        <f>+'1 calcul temeraria'!D2</f>
        <v>F260000053</v>
      </c>
    </row>
    <row r="3" spans="1:11" ht="80.25" customHeight="1" x14ac:dyDescent="0.25">
      <c r="B3" s="66" t="s">
        <v>2</v>
      </c>
      <c r="C3" s="86" t="str">
        <f>+'1 calcul temeraria'!C3:H3</f>
        <v>OBRES D’EXECUCIÓ DEL PROJECTE MODIFICAT DE SUBSTITUCIÓ DE LES BARANES DE LA PASSAREL·LA CENTRAL I EL LÍMIT PERIMETRAL DE LA NECRÒPOLIS DE LA PLAÇA DE LA VILA DE MADRID, EN EL MARC DEL PLA DE BARRIS DE BARRIS DE BARCELONA, AMB MESURES DE CONTRACTACIÓ PÚBLICA SOSTENIBLE</v>
      </c>
      <c r="D3" s="86"/>
      <c r="E3" s="86"/>
      <c r="F3" s="86"/>
      <c r="G3" s="86"/>
      <c r="H3" s="86"/>
      <c r="I3" s="86"/>
      <c r="J3" s="86"/>
      <c r="K3" s="86"/>
    </row>
    <row r="4" spans="1:11" x14ac:dyDescent="0.25">
      <c r="B4" s="2" t="str">
        <f>+'1 calcul temeraria'!B4</f>
        <v>Tipus licitació:</v>
      </c>
      <c r="C4" s="2" t="str">
        <f>+'1 calcul temeraria'!D4</f>
        <v xml:space="preserve">OBERT </v>
      </c>
    </row>
    <row r="5" spans="1:11" x14ac:dyDescent="0.25">
      <c r="B5" s="2" t="str">
        <f>+'1 calcul temeraria'!B5</f>
        <v>Termini</v>
      </c>
      <c r="C5" s="2" t="str">
        <f>+'1 calcul temeraria'!D5</f>
        <v>8 setmanes</v>
      </c>
      <c r="G5" s="45"/>
      <c r="I5" s="3"/>
    </row>
    <row r="6" spans="1:11" x14ac:dyDescent="0.25">
      <c r="B6" s="2" t="str">
        <f>+'1 calcul temeraria'!B6</f>
        <v>Garantia def. 5%</v>
      </c>
      <c r="C6" s="3">
        <f>+'1 calcul temeraria'!E6</f>
        <v>7244.9605000000001</v>
      </c>
      <c r="D6" s="2">
        <f>+'1 calcul temeraria'!E6</f>
        <v>7244.9605000000001</v>
      </c>
      <c r="E6" s="2">
        <f>+'1 calcul temeraria'!F6</f>
        <v>0</v>
      </c>
      <c r="F6" s="2" t="str">
        <f>+'1 calcul temeraria'!G6</f>
        <v xml:space="preserve">Import càlcul econòmica </v>
      </c>
      <c r="G6" s="45"/>
      <c r="I6" s="3"/>
    </row>
    <row r="7" spans="1:11" x14ac:dyDescent="0.25">
      <c r="B7" s="2" t="str">
        <f>+'1 calcul temeraria'!B7</f>
        <v>Modificacions</v>
      </c>
      <c r="C7" s="3">
        <f>+'1 calcul temeraria'!E7</f>
        <v>28979.842000000001</v>
      </c>
    </row>
    <row r="8" spans="1:11" x14ac:dyDescent="0.25">
      <c r="A8" s="2"/>
      <c r="B8" s="2"/>
      <c r="C8" s="2" t="s">
        <v>3</v>
      </c>
      <c r="D8" s="1"/>
    </row>
    <row r="9" spans="1:11" x14ac:dyDescent="0.25">
      <c r="B9" s="2" t="str">
        <f>+'1 calcul temeraria'!B11</f>
        <v xml:space="preserve">Import càlcul puntuació oferta econòmica </v>
      </c>
      <c r="C9" s="3">
        <f>+'1 calcul temeraria'!D11</f>
        <v>144899.21</v>
      </c>
      <c r="D9" s="3"/>
      <c r="K9" s="15"/>
    </row>
    <row r="10" spans="1:11" hidden="1" x14ac:dyDescent="0.25">
      <c r="C10" t="s">
        <v>4</v>
      </c>
    </row>
    <row r="11" spans="1:11" x14ac:dyDescent="0.25">
      <c r="B11" s="2" t="s">
        <v>24</v>
      </c>
      <c r="C11" s="15">
        <f>MIN(L20:L25)</f>
        <v>120000</v>
      </c>
      <c r="D11" s="4"/>
    </row>
    <row r="12" spans="1:11" hidden="1" x14ac:dyDescent="0.25">
      <c r="B12" s="2" t="s">
        <v>5</v>
      </c>
      <c r="D12" s="4"/>
      <c r="E12" s="2"/>
      <c r="K12" s="4" t="e">
        <f>MIN(#REF!)</f>
        <v>#REF!</v>
      </c>
    </row>
    <row r="13" spans="1:11" hidden="1" x14ac:dyDescent="0.25">
      <c r="B13" s="2" t="s">
        <v>7</v>
      </c>
      <c r="D13" s="4"/>
      <c r="E13" s="2"/>
      <c r="K13" s="6" t="e">
        <f>-(K12-K14)/C9</f>
        <v>#REF!</v>
      </c>
    </row>
    <row r="14" spans="1:11" hidden="1" x14ac:dyDescent="0.25">
      <c r="A14" s="2"/>
      <c r="B14" s="3"/>
      <c r="C14" s="2"/>
      <c r="D14" s="2"/>
      <c r="E14" s="2"/>
      <c r="K14" s="4" t="e">
        <f>+SUM(#REF!)/#REF!</f>
        <v>#REF!</v>
      </c>
    </row>
    <row r="15" spans="1:11" ht="21" customHeight="1" x14ac:dyDescent="0.25">
      <c r="A15" s="2"/>
      <c r="B15" s="2" t="s">
        <v>41</v>
      </c>
      <c r="C15" s="2">
        <v>30</v>
      </c>
      <c r="D15" s="2"/>
    </row>
    <row r="16" spans="1:11" ht="58.5" customHeight="1" x14ac:dyDescent="0.25">
      <c r="A16" s="2"/>
      <c r="B16" s="7"/>
      <c r="C16" s="24" t="str">
        <f>+'1 calcul temeraria'!D18</f>
        <v>Import base càlcul</v>
      </c>
      <c r="D16" s="8"/>
      <c r="E16" s="8" t="s">
        <v>10</v>
      </c>
      <c r="F16" s="8" t="s">
        <v>11</v>
      </c>
      <c r="G16" s="8" t="s">
        <v>30</v>
      </c>
      <c r="H16" s="19" t="s">
        <v>28</v>
      </c>
      <c r="I16" s="9" t="s">
        <v>29</v>
      </c>
      <c r="J16" s="9" t="str">
        <f>+'1 calcul temeraria'!F18</f>
        <v>puntuació tècnica 1.1 + 1.2 (mínim 15 punts)</v>
      </c>
      <c r="K16" s="23" t="s">
        <v>42</v>
      </c>
    </row>
    <row r="17" spans="1:18" ht="12.75" hidden="1" customHeight="1" x14ac:dyDescent="0.25">
      <c r="A17" s="2"/>
      <c r="B17" s="3"/>
      <c r="C17" s="10"/>
      <c r="D17" s="11"/>
      <c r="E17" s="10"/>
      <c r="F17" s="10"/>
      <c r="G17" s="10"/>
      <c r="H17" s="10"/>
      <c r="I17" s="10"/>
      <c r="J17" s="10"/>
      <c r="K17" s="11"/>
    </row>
    <row r="18" spans="1:18" ht="12.75" hidden="1" customHeight="1" x14ac:dyDescent="0.25">
      <c r="A18" s="2"/>
      <c r="B18" s="3"/>
      <c r="C18" s="10"/>
      <c r="D18" s="11"/>
      <c r="E18" s="10"/>
      <c r="F18" s="10"/>
      <c r="G18" s="10"/>
      <c r="H18" s="10"/>
      <c r="I18" s="10"/>
      <c r="J18" s="10"/>
      <c r="K18" s="11"/>
    </row>
    <row r="19" spans="1:18" ht="21.75" customHeight="1" x14ac:dyDescent="0.25">
      <c r="A19" s="2"/>
      <c r="B19" s="12" t="s">
        <v>12</v>
      </c>
      <c r="C19" s="10"/>
      <c r="D19" s="11"/>
      <c r="E19" s="10"/>
      <c r="F19" s="10"/>
      <c r="G19" s="10"/>
      <c r="H19" s="10"/>
      <c r="I19" s="10"/>
      <c r="J19" s="10"/>
      <c r="K19" s="11"/>
    </row>
    <row r="20" spans="1:18" x14ac:dyDescent="0.25">
      <c r="B20" s="13" t="str">
        <f>+'1 calcul temeraria'!B22</f>
        <v>Licitador 1</v>
      </c>
      <c r="C20" s="29">
        <f>+IF('1 calcul temeraria'!I22="temerària",0,'1 calcul temeraria'!G22)</f>
        <v>139000</v>
      </c>
      <c r="D20" s="30" t="e">
        <f>+IF(#REF!="","",1)</f>
        <v>#REF!</v>
      </c>
      <c r="E20" s="31" t="e">
        <f>IF(F20="","",+ABS(F20))</f>
        <v>#REF!</v>
      </c>
      <c r="F20" s="31" t="e">
        <f>IF(#REF!="","",IF(#REF!&lt;=0.01,-(#REF!+0.01),""))</f>
        <v>#REF!</v>
      </c>
      <c r="G20" s="31" t="str">
        <f>+IF('1 calcul temeraria'!H22="no es considera",'1 calcul temeraria'!D22,"")</f>
        <v/>
      </c>
      <c r="H20" s="29" t="str">
        <f>+IF('1 calcul temeraria'!I22="temerària",'1 calcul temeraria'!D22,"")</f>
        <v/>
      </c>
      <c r="I20" s="29">
        <f>+'1 calcul temeraria'!E22</f>
        <v>48</v>
      </c>
      <c r="J20" s="29">
        <f>+'1 calcul temeraria'!F22</f>
        <v>18</v>
      </c>
      <c r="K20" s="41">
        <f>+IF(C20=0,"exclòs de licitació",$C$15*($C$9-C20)/($C$9-$C$11))</f>
        <v>7.107707433288037</v>
      </c>
      <c r="L20">
        <f>+IF(C20&gt;0,C20,"")</f>
        <v>139000</v>
      </c>
    </row>
    <row r="21" spans="1:18" x14ac:dyDescent="0.25">
      <c r="B21" s="13" t="str">
        <f>+'1 calcul temeraria'!B23</f>
        <v>Licitador 2</v>
      </c>
      <c r="C21" s="29">
        <f>+IF('1 calcul temeraria'!I23="temerària",0,'1 calcul temeraria'!G23)</f>
        <v>132000</v>
      </c>
      <c r="D21" s="30" t="e">
        <f>+IF(#REF!="","",1)</f>
        <v>#REF!</v>
      </c>
      <c r="E21" s="31" t="e">
        <f t="shared" ref="E21:E22" si="0">IF(F21="","",+ABS(F21))</f>
        <v>#REF!</v>
      </c>
      <c r="F21" s="31" t="e">
        <f>IF(#REF!="","",IF(#REF!&lt;=0.01,-(#REF!+0.01),""))</f>
        <v>#REF!</v>
      </c>
      <c r="G21" s="31" t="str">
        <f>+IF('1 calcul temeraria'!H23="no es considera",'1 calcul temeraria'!D23,"")</f>
        <v/>
      </c>
      <c r="H21" s="29" t="str">
        <f>+IF('1 calcul temeraria'!I23="temerària",'1 calcul temeraria'!D23,"")</f>
        <v/>
      </c>
      <c r="I21" s="29">
        <f>+'1 calcul temeraria'!E23</f>
        <v>44</v>
      </c>
      <c r="J21" s="29">
        <f>+'1 calcul temeraria'!F23</f>
        <v>16</v>
      </c>
      <c r="K21" s="41">
        <f>+IF(C21=0,"exclòs de licitació",$C$15*($C$9-C21)/($C$9-$C$11))</f>
        <v>15.541709957866129</v>
      </c>
      <c r="L21">
        <f t="shared" ref="L21:L25" si="1">+IF(C21&gt;0,C21,"")</f>
        <v>132000</v>
      </c>
    </row>
    <row r="22" spans="1:18" x14ac:dyDescent="0.25">
      <c r="B22" s="13" t="str">
        <f>+'1 calcul temeraria'!B24</f>
        <v>Licitador 3</v>
      </c>
      <c r="C22" s="29">
        <f>+IF('1 calcul temeraria'!I24="temerària",0,'1 calcul temeraria'!G24)</f>
        <v>120000</v>
      </c>
      <c r="D22" s="30" t="e">
        <f>+IF(#REF!="","",1)</f>
        <v>#REF!</v>
      </c>
      <c r="E22" s="31" t="e">
        <f t="shared" si="0"/>
        <v>#REF!</v>
      </c>
      <c r="F22" s="31" t="e">
        <f>IF(#REF!="","",IF(#REF!&lt;=0.01,-(#REF!+0.01),""))</f>
        <v>#REF!</v>
      </c>
      <c r="G22" s="31" t="str">
        <f>+IF('1 calcul temeraria'!H24="no es considera",'1 calcul temeraria'!D24,"")</f>
        <v/>
      </c>
      <c r="H22" s="29" t="str">
        <f>+IF('1 calcul temeraria'!I24="temerària",'1 calcul temeraria'!D24,"")</f>
        <v/>
      </c>
      <c r="I22" s="29">
        <f>+'1 calcul temeraria'!E24</f>
        <v>40</v>
      </c>
      <c r="J22" s="29">
        <f>+'1 calcul temeraria'!F24</f>
        <v>16</v>
      </c>
      <c r="K22" s="41">
        <f t="shared" ref="K22:K24" si="2">+IF(C22=0,"exclòs de licitació",$C$15*($C$9-C22)/($C$9-$C$11))</f>
        <v>30.000000000000004</v>
      </c>
      <c r="L22">
        <f t="shared" si="1"/>
        <v>120000</v>
      </c>
    </row>
    <row r="23" spans="1:18" x14ac:dyDescent="0.25">
      <c r="B23" s="13" t="str">
        <f>+'1 calcul temeraria'!B25</f>
        <v>Licitador 4</v>
      </c>
      <c r="C23" s="29">
        <f>+IF('1 calcul temeraria'!I25="temerària",0,'1 calcul temeraria'!G25)</f>
        <v>0</v>
      </c>
      <c r="D23" s="30" t="e">
        <f>+IF(#REF!="","",1)</f>
        <v>#REF!</v>
      </c>
      <c r="E23" s="31" t="e">
        <f>IF(F23="","",+ABS(F23))</f>
        <v>#REF!</v>
      </c>
      <c r="F23" s="31" t="e">
        <f>IF(#REF!="","",IF(#REF!&lt;=0.01,-(#REF!+0.01),""))</f>
        <v>#REF!</v>
      </c>
      <c r="G23" s="31">
        <f>+IF('1 calcul temeraria'!H25="no es considera",'1 calcul temeraria'!D25,"")</f>
        <v>0</v>
      </c>
      <c r="H23" s="29" t="str">
        <f>+IF('1 calcul temeraria'!I25="temerària",'1 calcul temeraria'!D25,"")</f>
        <v/>
      </c>
      <c r="I23" s="29">
        <f>+'1 calcul temeraria'!E25</f>
        <v>30</v>
      </c>
      <c r="J23" s="29">
        <f>+'1 calcul temeraria'!F25</f>
        <v>17</v>
      </c>
      <c r="K23" s="41" t="str">
        <f t="shared" si="2"/>
        <v>exclòs de licitació</v>
      </c>
      <c r="L23" t="str">
        <f t="shared" si="1"/>
        <v/>
      </c>
    </row>
    <row r="24" spans="1:18" x14ac:dyDescent="0.25">
      <c r="B24" s="13" t="str">
        <f>+'1 calcul temeraria'!B26</f>
        <v>Licitador 5</v>
      </c>
      <c r="C24" s="29">
        <f>+IF('1 calcul temeraria'!I26="temerària",0,'1 calcul temeraria'!G26)</f>
        <v>0</v>
      </c>
      <c r="D24" s="30" t="e">
        <f>+IF(#REF!="","",1)</f>
        <v>#REF!</v>
      </c>
      <c r="E24" s="31" t="e">
        <f t="shared" ref="E24:E25" si="3">IF(F24="","",+ABS(F24))</f>
        <v>#REF!</v>
      </c>
      <c r="F24" s="31" t="e">
        <f>IF(#REF!="","",IF(#REF!&lt;=0.01,-(#REF!+0.01),""))</f>
        <v>#REF!</v>
      </c>
      <c r="G24" s="31">
        <f>+IF('1 calcul temeraria'!H26="no es considera",'1 calcul temeraria'!D26,"")</f>
        <v>0</v>
      </c>
      <c r="H24" s="29" t="str">
        <f>+IF('1 calcul temeraria'!I26="temerària",'1 calcul temeraria'!D26,"")</f>
        <v/>
      </c>
      <c r="I24" s="29">
        <f>+'1 calcul temeraria'!E26</f>
        <v>20</v>
      </c>
      <c r="J24" s="29">
        <f>+'1 calcul temeraria'!F26</f>
        <v>19</v>
      </c>
      <c r="K24" s="41" t="str">
        <f t="shared" si="2"/>
        <v>exclòs de licitació</v>
      </c>
      <c r="L24" t="str">
        <f t="shared" si="1"/>
        <v/>
      </c>
      <c r="M24" s="21"/>
      <c r="N24" s="4"/>
      <c r="O24" s="4"/>
      <c r="P24" s="4"/>
      <c r="Q24" s="4"/>
      <c r="R24" s="22"/>
    </row>
    <row r="25" spans="1:18" x14ac:dyDescent="0.25">
      <c r="B25" s="13" t="str">
        <f>+'1 calcul temeraria'!B27</f>
        <v>Licitador 6</v>
      </c>
      <c r="C25" s="29">
        <f>+IF('1 calcul temeraria'!I27="temerària",0,'1 calcul temeraria'!G27)</f>
        <v>0</v>
      </c>
      <c r="D25" s="30" t="e">
        <f>+IF(#REF!="","",1)</f>
        <v>#REF!</v>
      </c>
      <c r="E25" s="31" t="e">
        <f t="shared" si="3"/>
        <v>#REF!</v>
      </c>
      <c r="F25" s="31" t="e">
        <f>IF(#REF!="","",IF(#REF!&lt;=0.01,-(#REF!+0.01),""))</f>
        <v>#REF!</v>
      </c>
      <c r="G25" s="31" t="str">
        <f>+IF('1 calcul temeraria'!H27="no es considera",'1 calcul temeraria'!D27,"")</f>
        <v/>
      </c>
      <c r="H25" s="29">
        <f>+IF('1 calcul temeraria'!I27="temerària",'1 calcul temeraria'!D27,"")</f>
        <v>111000</v>
      </c>
      <c r="I25" s="29">
        <f>+'1 calcul temeraria'!E27</f>
        <v>35</v>
      </c>
      <c r="J25" s="29">
        <f>+'1 calcul temeraria'!F27</f>
        <v>17</v>
      </c>
      <c r="K25" s="41" t="str">
        <f>+IF(C25=0,"exclòs de licitació",$C$15*($C$9-C25)/($C$9-$C$11))</f>
        <v>exclòs de licitació</v>
      </c>
      <c r="L25" t="str">
        <f t="shared" si="1"/>
        <v/>
      </c>
      <c r="M25" s="21"/>
      <c r="N25" s="4"/>
      <c r="O25" s="4"/>
      <c r="P25" s="4"/>
      <c r="Q25" s="4"/>
      <c r="R25" s="22"/>
    </row>
    <row r="26" spans="1:18" ht="15" customHeight="1" x14ac:dyDescent="0.25">
      <c r="C26" s="15"/>
      <c r="D26" s="4" t="e">
        <f>SUM(#REF!)</f>
        <v>#REF!</v>
      </c>
      <c r="F26" s="15"/>
      <c r="G26" s="15"/>
      <c r="M26" s="21"/>
      <c r="N26" s="21"/>
    </row>
    <row r="27" spans="1:18" x14ac:dyDescent="0.25">
      <c r="B27" s="52"/>
      <c r="C27" s="53"/>
      <c r="E27" s="4"/>
      <c r="G27" s="53"/>
    </row>
    <row r="28" spans="1:18" x14ac:dyDescent="0.25">
      <c r="B28" s="1" t="s">
        <v>66</v>
      </c>
    </row>
    <row r="29" spans="1:18" ht="15.75" thickBot="1" x14ac:dyDescent="0.3">
      <c r="B29" s="2" t="s">
        <v>23</v>
      </c>
      <c r="C29" s="1">
        <v>5</v>
      </c>
    </row>
    <row r="30" spans="1:18" ht="36" x14ac:dyDescent="0.25">
      <c r="B30" s="69"/>
      <c r="C30" s="70" t="s">
        <v>54</v>
      </c>
    </row>
    <row r="31" spans="1:18" x14ac:dyDescent="0.25">
      <c r="B31" s="71" t="s">
        <v>16</v>
      </c>
      <c r="C31" s="71">
        <v>5</v>
      </c>
      <c r="G31" s="3"/>
    </row>
    <row r="32" spans="1:18" x14ac:dyDescent="0.25">
      <c r="B32" s="71" t="s">
        <v>17</v>
      </c>
      <c r="C32" s="71">
        <v>5</v>
      </c>
      <c r="G32" s="73"/>
    </row>
    <row r="33" spans="2:7" x14ac:dyDescent="0.25">
      <c r="B33" s="71" t="s">
        <v>18</v>
      </c>
      <c r="C33" s="71">
        <v>5</v>
      </c>
    </row>
    <row r="34" spans="2:7" x14ac:dyDescent="0.25">
      <c r="B34" s="71" t="s">
        <v>19</v>
      </c>
      <c r="C34" s="71"/>
      <c r="G34" s="74"/>
    </row>
    <row r="35" spans="2:7" x14ac:dyDescent="0.25">
      <c r="B35" s="71" t="s">
        <v>21</v>
      </c>
      <c r="C35" s="71"/>
      <c r="G35" s="1"/>
    </row>
    <row r="36" spans="2:7" x14ac:dyDescent="0.25">
      <c r="B36" s="71" t="s">
        <v>22</v>
      </c>
      <c r="C36" s="71"/>
    </row>
    <row r="38" spans="2:7" x14ac:dyDescent="0.25">
      <c r="B38" s="1" t="s">
        <v>67</v>
      </c>
    </row>
    <row r="39" spans="2:7" ht="15.75" thickBot="1" x14ac:dyDescent="0.3">
      <c r="B39" s="2" t="s">
        <v>23</v>
      </c>
      <c r="C39" s="1">
        <v>5</v>
      </c>
    </row>
    <row r="40" spans="2:7" ht="36" x14ac:dyDescent="0.25">
      <c r="B40" s="69"/>
      <c r="C40" s="70" t="s">
        <v>54</v>
      </c>
    </row>
    <row r="41" spans="2:7" x14ac:dyDescent="0.25">
      <c r="B41" s="71" t="s">
        <v>16</v>
      </c>
      <c r="C41" s="71">
        <f>+C39</f>
        <v>5</v>
      </c>
      <c r="G41" s="3"/>
    </row>
    <row r="42" spans="2:7" x14ac:dyDescent="0.25">
      <c r="B42" s="71" t="s">
        <v>17</v>
      </c>
      <c r="C42" s="71">
        <f>+C39</f>
        <v>5</v>
      </c>
      <c r="G42" s="73"/>
    </row>
    <row r="43" spans="2:7" x14ac:dyDescent="0.25">
      <c r="B43" s="71" t="s">
        <v>18</v>
      </c>
      <c r="C43" s="71">
        <f>+C39</f>
        <v>5</v>
      </c>
    </row>
    <row r="44" spans="2:7" x14ac:dyDescent="0.25">
      <c r="B44" s="71" t="s">
        <v>19</v>
      </c>
      <c r="C44" s="71"/>
      <c r="G44" s="74"/>
    </row>
    <row r="45" spans="2:7" x14ac:dyDescent="0.25">
      <c r="B45" s="71" t="s">
        <v>21</v>
      </c>
      <c r="C45" s="71"/>
      <c r="G45" s="1"/>
    </row>
    <row r="46" spans="2:7" x14ac:dyDescent="0.25">
      <c r="B46" s="71" t="s">
        <v>22</v>
      </c>
      <c r="C46" s="71"/>
    </row>
    <row r="48" spans="2:7" x14ac:dyDescent="0.25">
      <c r="B48" s="1" t="s">
        <v>68</v>
      </c>
    </row>
    <row r="49" spans="2:7" ht="15.75" thickBot="1" x14ac:dyDescent="0.3">
      <c r="B49" s="2" t="s">
        <v>23</v>
      </c>
      <c r="C49" s="1">
        <v>5</v>
      </c>
    </row>
    <row r="50" spans="2:7" ht="36" x14ac:dyDescent="0.25">
      <c r="B50" s="69"/>
      <c r="C50" s="70" t="s">
        <v>54</v>
      </c>
    </row>
    <row r="51" spans="2:7" x14ac:dyDescent="0.25">
      <c r="B51" s="71" t="s">
        <v>16</v>
      </c>
      <c r="C51" s="71">
        <f>+C49</f>
        <v>5</v>
      </c>
      <c r="G51" s="3"/>
    </row>
    <row r="52" spans="2:7" x14ac:dyDescent="0.25">
      <c r="B52" s="71" t="s">
        <v>17</v>
      </c>
      <c r="C52" s="71">
        <f>+C49</f>
        <v>5</v>
      </c>
      <c r="G52" s="73"/>
    </row>
    <row r="53" spans="2:7" x14ac:dyDescent="0.25">
      <c r="B53" s="71" t="s">
        <v>18</v>
      </c>
      <c r="C53" s="71">
        <f>+C49</f>
        <v>5</v>
      </c>
    </row>
    <row r="54" spans="2:7" x14ac:dyDescent="0.25">
      <c r="B54" s="71" t="s">
        <v>19</v>
      </c>
      <c r="C54" s="71"/>
      <c r="G54" s="74"/>
    </row>
    <row r="55" spans="2:7" x14ac:dyDescent="0.25">
      <c r="B55" s="71" t="s">
        <v>21</v>
      </c>
      <c r="C55" s="71"/>
      <c r="G55" s="1"/>
    </row>
    <row r="56" spans="2:7" x14ac:dyDescent="0.25">
      <c r="B56" s="71" t="s">
        <v>22</v>
      </c>
      <c r="C56" s="71"/>
    </row>
    <row r="58" spans="2:7" x14ac:dyDescent="0.25">
      <c r="B58" s="1"/>
    </row>
    <row r="59" spans="2:7" x14ac:dyDescent="0.25">
      <c r="B59" s="2"/>
      <c r="C59" s="1"/>
    </row>
    <row r="60" spans="2:7" x14ac:dyDescent="0.25">
      <c r="B60" s="1" t="s">
        <v>69</v>
      </c>
    </row>
    <row r="61" spans="2:7" ht="15.75" thickBot="1" x14ac:dyDescent="0.3">
      <c r="B61" s="2" t="s">
        <v>23</v>
      </c>
      <c r="C61" s="1">
        <v>4</v>
      </c>
      <c r="G61" s="3"/>
    </row>
    <row r="62" spans="2:7" ht="36" x14ac:dyDescent="0.25">
      <c r="B62" s="69"/>
      <c r="C62" s="70" t="s">
        <v>54</v>
      </c>
      <c r="G62" s="73"/>
    </row>
    <row r="63" spans="2:7" x14ac:dyDescent="0.25">
      <c r="B63" s="71" t="s">
        <v>16</v>
      </c>
      <c r="C63" s="71">
        <f>+C61</f>
        <v>4</v>
      </c>
    </row>
    <row r="64" spans="2:7" x14ac:dyDescent="0.25">
      <c r="B64" s="71" t="s">
        <v>17</v>
      </c>
      <c r="C64" s="71">
        <f>+C61</f>
        <v>4</v>
      </c>
      <c r="G64" s="74"/>
    </row>
    <row r="65" spans="2:8" x14ac:dyDescent="0.25">
      <c r="B65" s="71" t="s">
        <v>18</v>
      </c>
      <c r="C65" s="71">
        <f>+C61</f>
        <v>4</v>
      </c>
      <c r="G65" s="1"/>
    </row>
    <row r="66" spans="2:8" x14ac:dyDescent="0.25">
      <c r="B66" s="71" t="s">
        <v>19</v>
      </c>
      <c r="C66" s="71"/>
    </row>
    <row r="67" spans="2:8" x14ac:dyDescent="0.25">
      <c r="B67" s="71" t="s">
        <v>21</v>
      </c>
      <c r="C67" s="71"/>
    </row>
    <row r="68" spans="2:8" x14ac:dyDescent="0.25">
      <c r="B68" s="71" t="s">
        <v>22</v>
      </c>
      <c r="C68" s="71"/>
    </row>
    <row r="71" spans="2:8" x14ac:dyDescent="0.25">
      <c r="B71" s="1" t="s">
        <v>74</v>
      </c>
      <c r="C71" s="1"/>
      <c r="D71" s="1"/>
    </row>
    <row r="72" spans="2:8" x14ac:dyDescent="0.25">
      <c r="B72" s="2" t="s">
        <v>23</v>
      </c>
      <c r="C72" s="2">
        <v>2</v>
      </c>
      <c r="D72" s="2"/>
      <c r="G72" s="35" t="s">
        <v>70</v>
      </c>
      <c r="H72" s="81">
        <f>+MAX(C77:C82)</f>
        <v>0</v>
      </c>
    </row>
    <row r="73" spans="2:8" ht="51" x14ac:dyDescent="0.25">
      <c r="B73" s="7"/>
      <c r="C73" s="24" t="s">
        <v>71</v>
      </c>
      <c r="D73" s="25"/>
      <c r="E73" s="25" t="s">
        <v>10</v>
      </c>
      <c r="F73" s="25" t="s">
        <v>11</v>
      </c>
      <c r="G73" s="24" t="s">
        <v>72</v>
      </c>
      <c r="H73" s="24" t="s">
        <v>73</v>
      </c>
    </row>
    <row r="74" spans="2:8" x14ac:dyDescent="0.25">
      <c r="B74" s="3"/>
      <c r="C74" s="10"/>
      <c r="D74" s="11"/>
      <c r="E74" s="10"/>
      <c r="F74" s="10"/>
      <c r="G74" s="10"/>
    </row>
    <row r="75" spans="2:8" x14ac:dyDescent="0.25">
      <c r="B75" s="3"/>
      <c r="C75" s="10"/>
      <c r="D75" s="11"/>
      <c r="E75" s="10"/>
      <c r="F75" s="10"/>
      <c r="G75" s="10"/>
    </row>
    <row r="76" spans="2:8" x14ac:dyDescent="0.25">
      <c r="B76" s="12" t="s">
        <v>12</v>
      </c>
      <c r="C76" s="10"/>
      <c r="D76" s="11"/>
      <c r="E76" s="10"/>
      <c r="F76" s="10"/>
      <c r="G76" s="10"/>
    </row>
    <row r="77" spans="2:8" x14ac:dyDescent="0.25">
      <c r="B77" s="71" t="s">
        <v>16</v>
      </c>
      <c r="C77" s="82"/>
      <c r="D77" s="82" t="e">
        <f>+IF(#REF!="","",1)</f>
        <v>#REF!</v>
      </c>
      <c r="E77" s="82" t="e">
        <f t="shared" ref="E77:E82" si="4">IF(F77="","",+ABS(F77))</f>
        <v>#REF!</v>
      </c>
      <c r="F77" s="82" t="e">
        <f>IF(#REF!="","",IF(#REF!&lt;=0.01,-(#REF!+0.01),""))</f>
        <v>#REF!</v>
      </c>
      <c r="G77" s="82"/>
      <c r="H77" s="84">
        <f>+$C$72-(100*($H$72-C77)/60)</f>
        <v>2</v>
      </c>
    </row>
    <row r="78" spans="2:8" x14ac:dyDescent="0.25">
      <c r="B78" s="71" t="s">
        <v>17</v>
      </c>
      <c r="C78" s="82"/>
      <c r="D78" s="82" t="e">
        <f>+IF(#REF!="","",1)</f>
        <v>#REF!</v>
      </c>
      <c r="E78" s="82" t="e">
        <f t="shared" si="4"/>
        <v>#REF!</v>
      </c>
      <c r="F78" s="82" t="e">
        <f>IF(#REF!="","",IF(#REF!&lt;=0.01,-(#REF!+0.01),""))</f>
        <v>#REF!</v>
      </c>
      <c r="G78" s="82"/>
      <c r="H78" s="84">
        <f>+$C$72-(100*($H$72-C78)/60)</f>
        <v>2</v>
      </c>
    </row>
    <row r="79" spans="2:8" x14ac:dyDescent="0.25">
      <c r="B79" s="71" t="s">
        <v>18</v>
      </c>
      <c r="C79" s="82"/>
      <c r="D79" s="82" t="e">
        <f>+IF(#REF!="","",1)</f>
        <v>#REF!</v>
      </c>
      <c r="E79" s="82" t="e">
        <f t="shared" si="4"/>
        <v>#REF!</v>
      </c>
      <c r="F79" s="82" t="e">
        <f>IF(#REF!="","",IF(#REF!&lt;=0.01,-(#REF!+0.01),""))</f>
        <v>#REF!</v>
      </c>
      <c r="G79" s="82"/>
      <c r="H79" s="84">
        <f t="shared" ref="H79" si="5">+$C$72-(100*($H$72-C79)/60)</f>
        <v>2</v>
      </c>
    </row>
    <row r="80" spans="2:8" x14ac:dyDescent="0.25">
      <c r="B80" s="71" t="s">
        <v>19</v>
      </c>
      <c r="C80" s="82"/>
      <c r="D80" s="82" t="e">
        <f>+IF(#REF!="","",1)</f>
        <v>#REF!</v>
      </c>
      <c r="E80" s="82" t="e">
        <f t="shared" si="4"/>
        <v>#REF!</v>
      </c>
      <c r="F80" s="82" t="e">
        <f>IF(#REF!="","",IF(#REF!&lt;=0.01,-(#REF!+0.01),""))</f>
        <v>#REF!</v>
      </c>
      <c r="G80" s="82"/>
      <c r="H80" s="83"/>
    </row>
    <row r="81" spans="2:8" x14ac:dyDescent="0.25">
      <c r="B81" s="71" t="s">
        <v>21</v>
      </c>
      <c r="C81" s="82"/>
      <c r="D81" s="82" t="e">
        <f>+IF(#REF!="","",1)</f>
        <v>#REF!</v>
      </c>
      <c r="E81" s="82" t="e">
        <f t="shared" si="4"/>
        <v>#REF!</v>
      </c>
      <c r="F81" s="82" t="e">
        <f>IF(#REF!="","",IF(#REF!&lt;=0.01,-(#REF!+0.01),""))</f>
        <v>#REF!</v>
      </c>
      <c r="G81" s="82"/>
      <c r="H81" s="83"/>
    </row>
    <row r="82" spans="2:8" x14ac:dyDescent="0.25">
      <c r="B82" s="71" t="s">
        <v>22</v>
      </c>
      <c r="C82" s="82"/>
      <c r="D82" s="82" t="e">
        <f>+IF(#REF!="","",1)</f>
        <v>#REF!</v>
      </c>
      <c r="E82" s="82" t="e">
        <f t="shared" si="4"/>
        <v>#REF!</v>
      </c>
      <c r="F82" s="82" t="e">
        <f>IF(#REF!="","",IF(#REF!&lt;=0.01,-(#REF!+0.01),""))</f>
        <v>#REF!</v>
      </c>
      <c r="G82" s="82"/>
      <c r="H82" s="83"/>
    </row>
  </sheetData>
  <mergeCells count="1">
    <mergeCell ref="C3:K3"/>
  </mergeCells>
  <pageMargins left="0.70866141732283472" right="0.70866141732283472" top="0.74803149606299213" bottom="0.74803149606299213" header="0.31496062992125984" footer="0.31496062992125984"/>
  <pageSetup paperSize="9" scale="57" orientation="portrait" r:id="rId1"/>
  <customProperties>
    <customPr name="EpmWorksheetKeyString_GUID" r:id="rId2"/>
  </customPropertie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34"/>
  <sheetViews>
    <sheetView showGridLines="0" topLeftCell="B1" zoomScale="85" zoomScaleNormal="85" workbookViewId="0">
      <selection activeCell="J31" sqref="J31"/>
    </sheetView>
  </sheetViews>
  <sheetFormatPr defaultColWidth="11.42578125" defaultRowHeight="15" x14ac:dyDescent="0.25"/>
  <cols>
    <col min="1" max="1" width="0" hidden="1" customWidth="1"/>
    <col min="2" max="3" width="15.7109375" customWidth="1"/>
    <col min="4" max="4" width="17.28515625" customWidth="1"/>
    <col min="5" max="5" width="12.5703125" customWidth="1"/>
    <col min="6" max="6" width="12.5703125" hidden="1" customWidth="1"/>
    <col min="7" max="7" width="25.7109375" customWidth="1"/>
    <col min="8" max="8" width="16.7109375" customWidth="1"/>
    <col min="9" max="9" width="14.7109375" customWidth="1"/>
    <col min="10" max="10" width="22.42578125" bestFit="1" customWidth="1"/>
    <col min="11" max="11" width="6.85546875" hidden="1" customWidth="1"/>
    <col min="252" max="252" width="14" customWidth="1"/>
    <col min="253" max="253" width="15" customWidth="1"/>
    <col min="254" max="254" width="14.5703125" customWidth="1"/>
    <col min="255" max="255" width="18.42578125" customWidth="1"/>
    <col min="256" max="256" width="16.28515625" customWidth="1"/>
    <col min="257" max="257" width="13.28515625" bestFit="1" customWidth="1"/>
    <col min="258" max="258" width="17.28515625" customWidth="1"/>
    <col min="259" max="259" width="13.28515625" bestFit="1" customWidth="1"/>
    <col min="263" max="263" width="13.7109375" customWidth="1"/>
    <col min="508" max="508" width="14" customWidth="1"/>
    <col min="509" max="509" width="15" customWidth="1"/>
    <col min="510" max="510" width="14.5703125" customWidth="1"/>
    <col min="511" max="511" width="18.42578125" customWidth="1"/>
    <col min="512" max="512" width="16.28515625" customWidth="1"/>
    <col min="513" max="513" width="13.28515625" bestFit="1" customWidth="1"/>
    <col min="514" max="514" width="17.28515625" customWidth="1"/>
    <col min="515" max="515" width="13.28515625" bestFit="1" customWidth="1"/>
    <col min="519" max="519" width="13.7109375" customWidth="1"/>
    <col min="764" max="764" width="14" customWidth="1"/>
    <col min="765" max="765" width="15" customWidth="1"/>
    <col min="766" max="766" width="14.5703125" customWidth="1"/>
    <col min="767" max="767" width="18.42578125" customWidth="1"/>
    <col min="768" max="768" width="16.28515625" customWidth="1"/>
    <col min="769" max="769" width="13.28515625" bestFit="1" customWidth="1"/>
    <col min="770" max="770" width="17.28515625" customWidth="1"/>
    <col min="771" max="771" width="13.28515625" bestFit="1" customWidth="1"/>
    <col min="775" max="775" width="13.7109375" customWidth="1"/>
    <col min="1020" max="1020" width="14" customWidth="1"/>
    <col min="1021" max="1021" width="15" customWidth="1"/>
    <col min="1022" max="1022" width="14.5703125" customWidth="1"/>
    <col min="1023" max="1023" width="18.42578125" customWidth="1"/>
    <col min="1024" max="1024" width="16.28515625" customWidth="1"/>
    <col min="1025" max="1025" width="13.28515625" bestFit="1" customWidth="1"/>
    <col min="1026" max="1026" width="17.28515625" customWidth="1"/>
    <col min="1027" max="1027" width="13.28515625" bestFit="1" customWidth="1"/>
    <col min="1031" max="1031" width="13.7109375" customWidth="1"/>
    <col min="1276" max="1276" width="14" customWidth="1"/>
    <col min="1277" max="1277" width="15" customWidth="1"/>
    <col min="1278" max="1278" width="14.5703125" customWidth="1"/>
    <col min="1279" max="1279" width="18.42578125" customWidth="1"/>
    <col min="1280" max="1280" width="16.28515625" customWidth="1"/>
    <col min="1281" max="1281" width="13.28515625" bestFit="1" customWidth="1"/>
    <col min="1282" max="1282" width="17.28515625" customWidth="1"/>
    <col min="1283" max="1283" width="13.28515625" bestFit="1" customWidth="1"/>
    <col min="1287" max="1287" width="13.7109375" customWidth="1"/>
    <col min="1532" max="1532" width="14" customWidth="1"/>
    <col min="1533" max="1533" width="15" customWidth="1"/>
    <col min="1534" max="1534" width="14.5703125" customWidth="1"/>
    <col min="1535" max="1535" width="18.42578125" customWidth="1"/>
    <col min="1536" max="1536" width="16.28515625" customWidth="1"/>
    <col min="1537" max="1537" width="13.28515625" bestFit="1" customWidth="1"/>
    <col min="1538" max="1538" width="17.28515625" customWidth="1"/>
    <col min="1539" max="1539" width="13.28515625" bestFit="1" customWidth="1"/>
    <col min="1543" max="1543" width="13.7109375" customWidth="1"/>
    <col min="1788" max="1788" width="14" customWidth="1"/>
    <col min="1789" max="1789" width="15" customWidth="1"/>
    <col min="1790" max="1790" width="14.5703125" customWidth="1"/>
    <col min="1791" max="1791" width="18.42578125" customWidth="1"/>
    <col min="1792" max="1792" width="16.28515625" customWidth="1"/>
    <col min="1793" max="1793" width="13.28515625" bestFit="1" customWidth="1"/>
    <col min="1794" max="1794" width="17.28515625" customWidth="1"/>
    <col min="1795" max="1795" width="13.28515625" bestFit="1" customWidth="1"/>
    <col min="1799" max="1799" width="13.7109375" customWidth="1"/>
    <col min="2044" max="2044" width="14" customWidth="1"/>
    <col min="2045" max="2045" width="15" customWidth="1"/>
    <col min="2046" max="2046" width="14.5703125" customWidth="1"/>
    <col min="2047" max="2047" width="18.42578125" customWidth="1"/>
    <col min="2048" max="2048" width="16.28515625" customWidth="1"/>
    <col min="2049" max="2049" width="13.28515625" bestFit="1" customWidth="1"/>
    <col min="2050" max="2050" width="17.28515625" customWidth="1"/>
    <col min="2051" max="2051" width="13.28515625" bestFit="1" customWidth="1"/>
    <col min="2055" max="2055" width="13.7109375" customWidth="1"/>
    <col min="2300" max="2300" width="14" customWidth="1"/>
    <col min="2301" max="2301" width="15" customWidth="1"/>
    <col min="2302" max="2302" width="14.5703125" customWidth="1"/>
    <col min="2303" max="2303" width="18.42578125" customWidth="1"/>
    <col min="2304" max="2304" width="16.28515625" customWidth="1"/>
    <col min="2305" max="2305" width="13.28515625" bestFit="1" customWidth="1"/>
    <col min="2306" max="2306" width="17.28515625" customWidth="1"/>
    <col min="2307" max="2307" width="13.28515625" bestFit="1" customWidth="1"/>
    <col min="2311" max="2311" width="13.7109375" customWidth="1"/>
    <col min="2556" max="2556" width="14" customWidth="1"/>
    <col min="2557" max="2557" width="15" customWidth="1"/>
    <col min="2558" max="2558" width="14.5703125" customWidth="1"/>
    <col min="2559" max="2559" width="18.42578125" customWidth="1"/>
    <col min="2560" max="2560" width="16.28515625" customWidth="1"/>
    <col min="2561" max="2561" width="13.28515625" bestFit="1" customWidth="1"/>
    <col min="2562" max="2562" width="17.28515625" customWidth="1"/>
    <col min="2563" max="2563" width="13.28515625" bestFit="1" customWidth="1"/>
    <col min="2567" max="2567" width="13.7109375" customWidth="1"/>
    <col min="2812" max="2812" width="14" customWidth="1"/>
    <col min="2813" max="2813" width="15" customWidth="1"/>
    <col min="2814" max="2814" width="14.5703125" customWidth="1"/>
    <col min="2815" max="2815" width="18.42578125" customWidth="1"/>
    <col min="2816" max="2816" width="16.28515625" customWidth="1"/>
    <col min="2817" max="2817" width="13.28515625" bestFit="1" customWidth="1"/>
    <col min="2818" max="2818" width="17.28515625" customWidth="1"/>
    <col min="2819" max="2819" width="13.28515625" bestFit="1" customWidth="1"/>
    <col min="2823" max="2823" width="13.7109375" customWidth="1"/>
    <col min="3068" max="3068" width="14" customWidth="1"/>
    <col min="3069" max="3069" width="15" customWidth="1"/>
    <col min="3070" max="3070" width="14.5703125" customWidth="1"/>
    <col min="3071" max="3071" width="18.42578125" customWidth="1"/>
    <col min="3072" max="3072" width="16.28515625" customWidth="1"/>
    <col min="3073" max="3073" width="13.28515625" bestFit="1" customWidth="1"/>
    <col min="3074" max="3074" width="17.28515625" customWidth="1"/>
    <col min="3075" max="3075" width="13.28515625" bestFit="1" customWidth="1"/>
    <col min="3079" max="3079" width="13.7109375" customWidth="1"/>
    <col min="3324" max="3324" width="14" customWidth="1"/>
    <col min="3325" max="3325" width="15" customWidth="1"/>
    <col min="3326" max="3326" width="14.5703125" customWidth="1"/>
    <col min="3327" max="3327" width="18.42578125" customWidth="1"/>
    <col min="3328" max="3328" width="16.28515625" customWidth="1"/>
    <col min="3329" max="3329" width="13.28515625" bestFit="1" customWidth="1"/>
    <col min="3330" max="3330" width="17.28515625" customWidth="1"/>
    <col min="3331" max="3331" width="13.28515625" bestFit="1" customWidth="1"/>
    <col min="3335" max="3335" width="13.7109375" customWidth="1"/>
    <col min="3580" max="3580" width="14" customWidth="1"/>
    <col min="3581" max="3581" width="15" customWidth="1"/>
    <col min="3582" max="3582" width="14.5703125" customWidth="1"/>
    <col min="3583" max="3583" width="18.42578125" customWidth="1"/>
    <col min="3584" max="3584" width="16.28515625" customWidth="1"/>
    <col min="3585" max="3585" width="13.28515625" bestFit="1" customWidth="1"/>
    <col min="3586" max="3586" width="17.28515625" customWidth="1"/>
    <col min="3587" max="3587" width="13.28515625" bestFit="1" customWidth="1"/>
    <col min="3591" max="3591" width="13.7109375" customWidth="1"/>
    <col min="3836" max="3836" width="14" customWidth="1"/>
    <col min="3837" max="3837" width="15" customWidth="1"/>
    <col min="3838" max="3838" width="14.5703125" customWidth="1"/>
    <col min="3839" max="3839" width="18.42578125" customWidth="1"/>
    <col min="3840" max="3840" width="16.28515625" customWidth="1"/>
    <col min="3841" max="3841" width="13.28515625" bestFit="1" customWidth="1"/>
    <col min="3842" max="3842" width="17.28515625" customWidth="1"/>
    <col min="3843" max="3843" width="13.28515625" bestFit="1" customWidth="1"/>
    <col min="3847" max="3847" width="13.7109375" customWidth="1"/>
    <col min="4092" max="4092" width="14" customWidth="1"/>
    <col min="4093" max="4093" width="15" customWidth="1"/>
    <col min="4094" max="4094" width="14.5703125" customWidth="1"/>
    <col min="4095" max="4095" width="18.42578125" customWidth="1"/>
    <col min="4096" max="4096" width="16.28515625" customWidth="1"/>
    <col min="4097" max="4097" width="13.28515625" bestFit="1" customWidth="1"/>
    <col min="4098" max="4098" width="17.28515625" customWidth="1"/>
    <col min="4099" max="4099" width="13.28515625" bestFit="1" customWidth="1"/>
    <col min="4103" max="4103" width="13.7109375" customWidth="1"/>
    <col min="4348" max="4348" width="14" customWidth="1"/>
    <col min="4349" max="4349" width="15" customWidth="1"/>
    <col min="4350" max="4350" width="14.5703125" customWidth="1"/>
    <col min="4351" max="4351" width="18.42578125" customWidth="1"/>
    <col min="4352" max="4352" width="16.28515625" customWidth="1"/>
    <col min="4353" max="4353" width="13.28515625" bestFit="1" customWidth="1"/>
    <col min="4354" max="4354" width="17.28515625" customWidth="1"/>
    <col min="4355" max="4355" width="13.28515625" bestFit="1" customWidth="1"/>
    <col min="4359" max="4359" width="13.7109375" customWidth="1"/>
    <col min="4604" max="4604" width="14" customWidth="1"/>
    <col min="4605" max="4605" width="15" customWidth="1"/>
    <col min="4606" max="4606" width="14.5703125" customWidth="1"/>
    <col min="4607" max="4607" width="18.42578125" customWidth="1"/>
    <col min="4608" max="4608" width="16.28515625" customWidth="1"/>
    <col min="4609" max="4609" width="13.28515625" bestFit="1" customWidth="1"/>
    <col min="4610" max="4610" width="17.28515625" customWidth="1"/>
    <col min="4611" max="4611" width="13.28515625" bestFit="1" customWidth="1"/>
    <col min="4615" max="4615" width="13.7109375" customWidth="1"/>
    <col min="4860" max="4860" width="14" customWidth="1"/>
    <col min="4861" max="4861" width="15" customWidth="1"/>
    <col min="4862" max="4862" width="14.5703125" customWidth="1"/>
    <col min="4863" max="4863" width="18.42578125" customWidth="1"/>
    <col min="4864" max="4864" width="16.28515625" customWidth="1"/>
    <col min="4865" max="4865" width="13.28515625" bestFit="1" customWidth="1"/>
    <col min="4866" max="4866" width="17.28515625" customWidth="1"/>
    <col min="4867" max="4867" width="13.28515625" bestFit="1" customWidth="1"/>
    <col min="4871" max="4871" width="13.7109375" customWidth="1"/>
    <col min="5116" max="5116" width="14" customWidth="1"/>
    <col min="5117" max="5117" width="15" customWidth="1"/>
    <col min="5118" max="5118" width="14.5703125" customWidth="1"/>
    <col min="5119" max="5119" width="18.42578125" customWidth="1"/>
    <col min="5120" max="5120" width="16.28515625" customWidth="1"/>
    <col min="5121" max="5121" width="13.28515625" bestFit="1" customWidth="1"/>
    <col min="5122" max="5122" width="17.28515625" customWidth="1"/>
    <col min="5123" max="5123" width="13.28515625" bestFit="1" customWidth="1"/>
    <col min="5127" max="5127" width="13.7109375" customWidth="1"/>
    <col min="5372" max="5372" width="14" customWidth="1"/>
    <col min="5373" max="5373" width="15" customWidth="1"/>
    <col min="5374" max="5374" width="14.5703125" customWidth="1"/>
    <col min="5375" max="5375" width="18.42578125" customWidth="1"/>
    <col min="5376" max="5376" width="16.28515625" customWidth="1"/>
    <col min="5377" max="5377" width="13.28515625" bestFit="1" customWidth="1"/>
    <col min="5378" max="5378" width="17.28515625" customWidth="1"/>
    <col min="5379" max="5379" width="13.28515625" bestFit="1" customWidth="1"/>
    <col min="5383" max="5383" width="13.7109375" customWidth="1"/>
    <col min="5628" max="5628" width="14" customWidth="1"/>
    <col min="5629" max="5629" width="15" customWidth="1"/>
    <col min="5630" max="5630" width="14.5703125" customWidth="1"/>
    <col min="5631" max="5631" width="18.42578125" customWidth="1"/>
    <col min="5632" max="5632" width="16.28515625" customWidth="1"/>
    <col min="5633" max="5633" width="13.28515625" bestFit="1" customWidth="1"/>
    <col min="5634" max="5634" width="17.28515625" customWidth="1"/>
    <col min="5635" max="5635" width="13.28515625" bestFit="1" customWidth="1"/>
    <col min="5639" max="5639" width="13.7109375" customWidth="1"/>
    <col min="5884" max="5884" width="14" customWidth="1"/>
    <col min="5885" max="5885" width="15" customWidth="1"/>
    <col min="5886" max="5886" width="14.5703125" customWidth="1"/>
    <col min="5887" max="5887" width="18.42578125" customWidth="1"/>
    <col min="5888" max="5888" width="16.28515625" customWidth="1"/>
    <col min="5889" max="5889" width="13.28515625" bestFit="1" customWidth="1"/>
    <col min="5890" max="5890" width="17.28515625" customWidth="1"/>
    <col min="5891" max="5891" width="13.28515625" bestFit="1" customWidth="1"/>
    <col min="5895" max="5895" width="13.7109375" customWidth="1"/>
    <col min="6140" max="6140" width="14" customWidth="1"/>
    <col min="6141" max="6141" width="15" customWidth="1"/>
    <col min="6142" max="6142" width="14.5703125" customWidth="1"/>
    <col min="6143" max="6143" width="18.42578125" customWidth="1"/>
    <col min="6144" max="6144" width="16.28515625" customWidth="1"/>
    <col min="6145" max="6145" width="13.28515625" bestFit="1" customWidth="1"/>
    <col min="6146" max="6146" width="17.28515625" customWidth="1"/>
    <col min="6147" max="6147" width="13.28515625" bestFit="1" customWidth="1"/>
    <col min="6151" max="6151" width="13.7109375" customWidth="1"/>
    <col min="6396" max="6396" width="14" customWidth="1"/>
    <col min="6397" max="6397" width="15" customWidth="1"/>
    <col min="6398" max="6398" width="14.5703125" customWidth="1"/>
    <col min="6399" max="6399" width="18.42578125" customWidth="1"/>
    <col min="6400" max="6400" width="16.28515625" customWidth="1"/>
    <col min="6401" max="6401" width="13.28515625" bestFit="1" customWidth="1"/>
    <col min="6402" max="6402" width="17.28515625" customWidth="1"/>
    <col min="6403" max="6403" width="13.28515625" bestFit="1" customWidth="1"/>
    <col min="6407" max="6407" width="13.7109375" customWidth="1"/>
    <col min="6652" max="6652" width="14" customWidth="1"/>
    <col min="6653" max="6653" width="15" customWidth="1"/>
    <col min="6654" max="6654" width="14.5703125" customWidth="1"/>
    <col min="6655" max="6655" width="18.42578125" customWidth="1"/>
    <col min="6656" max="6656" width="16.28515625" customWidth="1"/>
    <col min="6657" max="6657" width="13.28515625" bestFit="1" customWidth="1"/>
    <col min="6658" max="6658" width="17.28515625" customWidth="1"/>
    <col min="6659" max="6659" width="13.28515625" bestFit="1" customWidth="1"/>
    <col min="6663" max="6663" width="13.7109375" customWidth="1"/>
    <col min="6908" max="6908" width="14" customWidth="1"/>
    <col min="6909" max="6909" width="15" customWidth="1"/>
    <col min="6910" max="6910" width="14.5703125" customWidth="1"/>
    <col min="6911" max="6911" width="18.42578125" customWidth="1"/>
    <col min="6912" max="6912" width="16.28515625" customWidth="1"/>
    <col min="6913" max="6913" width="13.28515625" bestFit="1" customWidth="1"/>
    <col min="6914" max="6914" width="17.28515625" customWidth="1"/>
    <col min="6915" max="6915" width="13.28515625" bestFit="1" customWidth="1"/>
    <col min="6919" max="6919" width="13.7109375" customWidth="1"/>
    <col min="7164" max="7164" width="14" customWidth="1"/>
    <col min="7165" max="7165" width="15" customWidth="1"/>
    <col min="7166" max="7166" width="14.5703125" customWidth="1"/>
    <col min="7167" max="7167" width="18.42578125" customWidth="1"/>
    <col min="7168" max="7168" width="16.28515625" customWidth="1"/>
    <col min="7169" max="7169" width="13.28515625" bestFit="1" customWidth="1"/>
    <col min="7170" max="7170" width="17.28515625" customWidth="1"/>
    <col min="7171" max="7171" width="13.28515625" bestFit="1" customWidth="1"/>
    <col min="7175" max="7175" width="13.7109375" customWidth="1"/>
    <col min="7420" max="7420" width="14" customWidth="1"/>
    <col min="7421" max="7421" width="15" customWidth="1"/>
    <col min="7422" max="7422" width="14.5703125" customWidth="1"/>
    <col min="7423" max="7423" width="18.42578125" customWidth="1"/>
    <col min="7424" max="7424" width="16.28515625" customWidth="1"/>
    <col min="7425" max="7425" width="13.28515625" bestFit="1" customWidth="1"/>
    <col min="7426" max="7426" width="17.28515625" customWidth="1"/>
    <col min="7427" max="7427" width="13.28515625" bestFit="1" customWidth="1"/>
    <col min="7431" max="7431" width="13.7109375" customWidth="1"/>
    <col min="7676" max="7676" width="14" customWidth="1"/>
    <col min="7677" max="7677" width="15" customWidth="1"/>
    <col min="7678" max="7678" width="14.5703125" customWidth="1"/>
    <col min="7679" max="7679" width="18.42578125" customWidth="1"/>
    <col min="7680" max="7680" width="16.28515625" customWidth="1"/>
    <col min="7681" max="7681" width="13.28515625" bestFit="1" customWidth="1"/>
    <col min="7682" max="7682" width="17.28515625" customWidth="1"/>
    <col min="7683" max="7683" width="13.28515625" bestFit="1" customWidth="1"/>
    <col min="7687" max="7687" width="13.7109375" customWidth="1"/>
    <col min="7932" max="7932" width="14" customWidth="1"/>
    <col min="7933" max="7933" width="15" customWidth="1"/>
    <col min="7934" max="7934" width="14.5703125" customWidth="1"/>
    <col min="7935" max="7935" width="18.42578125" customWidth="1"/>
    <col min="7936" max="7936" width="16.28515625" customWidth="1"/>
    <col min="7937" max="7937" width="13.28515625" bestFit="1" customWidth="1"/>
    <col min="7938" max="7938" width="17.28515625" customWidth="1"/>
    <col min="7939" max="7939" width="13.28515625" bestFit="1" customWidth="1"/>
    <col min="7943" max="7943" width="13.7109375" customWidth="1"/>
    <col min="8188" max="8188" width="14" customWidth="1"/>
    <col min="8189" max="8189" width="15" customWidth="1"/>
    <col min="8190" max="8190" width="14.5703125" customWidth="1"/>
    <col min="8191" max="8191" width="18.42578125" customWidth="1"/>
    <col min="8192" max="8192" width="16.28515625" customWidth="1"/>
    <col min="8193" max="8193" width="13.28515625" bestFit="1" customWidth="1"/>
    <col min="8194" max="8194" width="17.28515625" customWidth="1"/>
    <col min="8195" max="8195" width="13.28515625" bestFit="1" customWidth="1"/>
    <col min="8199" max="8199" width="13.7109375" customWidth="1"/>
    <col min="8444" max="8444" width="14" customWidth="1"/>
    <col min="8445" max="8445" width="15" customWidth="1"/>
    <col min="8446" max="8446" width="14.5703125" customWidth="1"/>
    <col min="8447" max="8447" width="18.42578125" customWidth="1"/>
    <col min="8448" max="8448" width="16.28515625" customWidth="1"/>
    <col min="8449" max="8449" width="13.28515625" bestFit="1" customWidth="1"/>
    <col min="8450" max="8450" width="17.28515625" customWidth="1"/>
    <col min="8451" max="8451" width="13.28515625" bestFit="1" customWidth="1"/>
    <col min="8455" max="8455" width="13.7109375" customWidth="1"/>
    <col min="8700" max="8700" width="14" customWidth="1"/>
    <col min="8701" max="8701" width="15" customWidth="1"/>
    <col min="8702" max="8702" width="14.5703125" customWidth="1"/>
    <col min="8703" max="8703" width="18.42578125" customWidth="1"/>
    <col min="8704" max="8704" width="16.28515625" customWidth="1"/>
    <col min="8705" max="8705" width="13.28515625" bestFit="1" customWidth="1"/>
    <col min="8706" max="8706" width="17.28515625" customWidth="1"/>
    <col min="8707" max="8707" width="13.28515625" bestFit="1" customWidth="1"/>
    <col min="8711" max="8711" width="13.7109375" customWidth="1"/>
    <col min="8956" max="8956" width="14" customWidth="1"/>
    <col min="8957" max="8957" width="15" customWidth="1"/>
    <col min="8958" max="8958" width="14.5703125" customWidth="1"/>
    <col min="8959" max="8959" width="18.42578125" customWidth="1"/>
    <col min="8960" max="8960" width="16.28515625" customWidth="1"/>
    <col min="8961" max="8961" width="13.28515625" bestFit="1" customWidth="1"/>
    <col min="8962" max="8962" width="17.28515625" customWidth="1"/>
    <col min="8963" max="8963" width="13.28515625" bestFit="1" customWidth="1"/>
    <col min="8967" max="8967" width="13.7109375" customWidth="1"/>
    <col min="9212" max="9212" width="14" customWidth="1"/>
    <col min="9213" max="9213" width="15" customWidth="1"/>
    <col min="9214" max="9214" width="14.5703125" customWidth="1"/>
    <col min="9215" max="9215" width="18.42578125" customWidth="1"/>
    <col min="9216" max="9216" width="16.28515625" customWidth="1"/>
    <col min="9217" max="9217" width="13.28515625" bestFit="1" customWidth="1"/>
    <col min="9218" max="9218" width="17.28515625" customWidth="1"/>
    <col min="9219" max="9219" width="13.28515625" bestFit="1" customWidth="1"/>
    <col min="9223" max="9223" width="13.7109375" customWidth="1"/>
    <col min="9468" max="9468" width="14" customWidth="1"/>
    <col min="9469" max="9469" width="15" customWidth="1"/>
    <col min="9470" max="9470" width="14.5703125" customWidth="1"/>
    <col min="9471" max="9471" width="18.42578125" customWidth="1"/>
    <col min="9472" max="9472" width="16.28515625" customWidth="1"/>
    <col min="9473" max="9473" width="13.28515625" bestFit="1" customWidth="1"/>
    <col min="9474" max="9474" width="17.28515625" customWidth="1"/>
    <col min="9475" max="9475" width="13.28515625" bestFit="1" customWidth="1"/>
    <col min="9479" max="9479" width="13.7109375" customWidth="1"/>
    <col min="9724" max="9724" width="14" customWidth="1"/>
    <col min="9725" max="9725" width="15" customWidth="1"/>
    <col min="9726" max="9726" width="14.5703125" customWidth="1"/>
    <col min="9727" max="9727" width="18.42578125" customWidth="1"/>
    <col min="9728" max="9728" width="16.28515625" customWidth="1"/>
    <col min="9729" max="9729" width="13.28515625" bestFit="1" customWidth="1"/>
    <col min="9730" max="9730" width="17.28515625" customWidth="1"/>
    <col min="9731" max="9731" width="13.28515625" bestFit="1" customWidth="1"/>
    <col min="9735" max="9735" width="13.7109375" customWidth="1"/>
    <col min="9980" max="9980" width="14" customWidth="1"/>
    <col min="9981" max="9981" width="15" customWidth="1"/>
    <col min="9982" max="9982" width="14.5703125" customWidth="1"/>
    <col min="9983" max="9983" width="18.42578125" customWidth="1"/>
    <col min="9984" max="9984" width="16.28515625" customWidth="1"/>
    <col min="9985" max="9985" width="13.28515625" bestFit="1" customWidth="1"/>
    <col min="9986" max="9986" width="17.28515625" customWidth="1"/>
    <col min="9987" max="9987" width="13.28515625" bestFit="1" customWidth="1"/>
    <col min="9991" max="9991" width="13.7109375" customWidth="1"/>
    <col min="10236" max="10236" width="14" customWidth="1"/>
    <col min="10237" max="10237" width="15" customWidth="1"/>
    <col min="10238" max="10238" width="14.5703125" customWidth="1"/>
    <col min="10239" max="10239" width="18.42578125" customWidth="1"/>
    <col min="10240" max="10240" width="16.28515625" customWidth="1"/>
    <col min="10241" max="10241" width="13.28515625" bestFit="1" customWidth="1"/>
    <col min="10242" max="10242" width="17.28515625" customWidth="1"/>
    <col min="10243" max="10243" width="13.28515625" bestFit="1" customWidth="1"/>
    <col min="10247" max="10247" width="13.7109375" customWidth="1"/>
    <col min="10492" max="10492" width="14" customWidth="1"/>
    <col min="10493" max="10493" width="15" customWidth="1"/>
    <col min="10494" max="10494" width="14.5703125" customWidth="1"/>
    <col min="10495" max="10495" width="18.42578125" customWidth="1"/>
    <col min="10496" max="10496" width="16.28515625" customWidth="1"/>
    <col min="10497" max="10497" width="13.28515625" bestFit="1" customWidth="1"/>
    <col min="10498" max="10498" width="17.28515625" customWidth="1"/>
    <col min="10499" max="10499" width="13.28515625" bestFit="1" customWidth="1"/>
    <col min="10503" max="10503" width="13.7109375" customWidth="1"/>
    <col min="10748" max="10748" width="14" customWidth="1"/>
    <col min="10749" max="10749" width="15" customWidth="1"/>
    <col min="10750" max="10750" width="14.5703125" customWidth="1"/>
    <col min="10751" max="10751" width="18.42578125" customWidth="1"/>
    <col min="10752" max="10752" width="16.28515625" customWidth="1"/>
    <col min="10753" max="10753" width="13.28515625" bestFit="1" customWidth="1"/>
    <col min="10754" max="10754" width="17.28515625" customWidth="1"/>
    <col min="10755" max="10755" width="13.28515625" bestFit="1" customWidth="1"/>
    <col min="10759" max="10759" width="13.7109375" customWidth="1"/>
    <col min="11004" max="11004" width="14" customWidth="1"/>
    <col min="11005" max="11005" width="15" customWidth="1"/>
    <col min="11006" max="11006" width="14.5703125" customWidth="1"/>
    <col min="11007" max="11007" width="18.42578125" customWidth="1"/>
    <col min="11008" max="11008" width="16.28515625" customWidth="1"/>
    <col min="11009" max="11009" width="13.28515625" bestFit="1" customWidth="1"/>
    <col min="11010" max="11010" width="17.28515625" customWidth="1"/>
    <col min="11011" max="11011" width="13.28515625" bestFit="1" customWidth="1"/>
    <col min="11015" max="11015" width="13.7109375" customWidth="1"/>
    <col min="11260" max="11260" width="14" customWidth="1"/>
    <col min="11261" max="11261" width="15" customWidth="1"/>
    <col min="11262" max="11262" width="14.5703125" customWidth="1"/>
    <col min="11263" max="11263" width="18.42578125" customWidth="1"/>
    <col min="11264" max="11264" width="16.28515625" customWidth="1"/>
    <col min="11265" max="11265" width="13.28515625" bestFit="1" customWidth="1"/>
    <col min="11266" max="11266" width="17.28515625" customWidth="1"/>
    <col min="11267" max="11267" width="13.28515625" bestFit="1" customWidth="1"/>
    <col min="11271" max="11271" width="13.7109375" customWidth="1"/>
    <col min="11516" max="11516" width="14" customWidth="1"/>
    <col min="11517" max="11517" width="15" customWidth="1"/>
    <col min="11518" max="11518" width="14.5703125" customWidth="1"/>
    <col min="11519" max="11519" width="18.42578125" customWidth="1"/>
    <col min="11520" max="11520" width="16.28515625" customWidth="1"/>
    <col min="11521" max="11521" width="13.28515625" bestFit="1" customWidth="1"/>
    <col min="11522" max="11522" width="17.28515625" customWidth="1"/>
    <col min="11523" max="11523" width="13.28515625" bestFit="1" customWidth="1"/>
    <col min="11527" max="11527" width="13.7109375" customWidth="1"/>
    <col min="11772" max="11772" width="14" customWidth="1"/>
    <col min="11773" max="11773" width="15" customWidth="1"/>
    <col min="11774" max="11774" width="14.5703125" customWidth="1"/>
    <col min="11775" max="11775" width="18.42578125" customWidth="1"/>
    <col min="11776" max="11776" width="16.28515625" customWidth="1"/>
    <col min="11777" max="11777" width="13.28515625" bestFit="1" customWidth="1"/>
    <col min="11778" max="11778" width="17.28515625" customWidth="1"/>
    <col min="11779" max="11779" width="13.28515625" bestFit="1" customWidth="1"/>
    <col min="11783" max="11783" width="13.7109375" customWidth="1"/>
    <col min="12028" max="12028" width="14" customWidth="1"/>
    <col min="12029" max="12029" width="15" customWidth="1"/>
    <col min="12030" max="12030" width="14.5703125" customWidth="1"/>
    <col min="12031" max="12031" width="18.42578125" customWidth="1"/>
    <col min="12032" max="12032" width="16.28515625" customWidth="1"/>
    <col min="12033" max="12033" width="13.28515625" bestFit="1" customWidth="1"/>
    <col min="12034" max="12034" width="17.28515625" customWidth="1"/>
    <col min="12035" max="12035" width="13.28515625" bestFit="1" customWidth="1"/>
    <col min="12039" max="12039" width="13.7109375" customWidth="1"/>
    <col min="12284" max="12284" width="14" customWidth="1"/>
    <col min="12285" max="12285" width="15" customWidth="1"/>
    <col min="12286" max="12286" width="14.5703125" customWidth="1"/>
    <col min="12287" max="12287" width="18.42578125" customWidth="1"/>
    <col min="12288" max="12288" width="16.28515625" customWidth="1"/>
    <col min="12289" max="12289" width="13.28515625" bestFit="1" customWidth="1"/>
    <col min="12290" max="12290" width="17.28515625" customWidth="1"/>
    <col min="12291" max="12291" width="13.28515625" bestFit="1" customWidth="1"/>
    <col min="12295" max="12295" width="13.7109375" customWidth="1"/>
    <col min="12540" max="12540" width="14" customWidth="1"/>
    <col min="12541" max="12541" width="15" customWidth="1"/>
    <col min="12542" max="12542" width="14.5703125" customWidth="1"/>
    <col min="12543" max="12543" width="18.42578125" customWidth="1"/>
    <col min="12544" max="12544" width="16.28515625" customWidth="1"/>
    <col min="12545" max="12545" width="13.28515625" bestFit="1" customWidth="1"/>
    <col min="12546" max="12546" width="17.28515625" customWidth="1"/>
    <col min="12547" max="12547" width="13.28515625" bestFit="1" customWidth="1"/>
    <col min="12551" max="12551" width="13.7109375" customWidth="1"/>
    <col min="12796" max="12796" width="14" customWidth="1"/>
    <col min="12797" max="12797" width="15" customWidth="1"/>
    <col min="12798" max="12798" width="14.5703125" customWidth="1"/>
    <col min="12799" max="12799" width="18.42578125" customWidth="1"/>
    <col min="12800" max="12800" width="16.28515625" customWidth="1"/>
    <col min="12801" max="12801" width="13.28515625" bestFit="1" customWidth="1"/>
    <col min="12802" max="12802" width="17.28515625" customWidth="1"/>
    <col min="12803" max="12803" width="13.28515625" bestFit="1" customWidth="1"/>
    <col min="12807" max="12807" width="13.7109375" customWidth="1"/>
    <col min="13052" max="13052" width="14" customWidth="1"/>
    <col min="13053" max="13053" width="15" customWidth="1"/>
    <col min="13054" max="13054" width="14.5703125" customWidth="1"/>
    <col min="13055" max="13055" width="18.42578125" customWidth="1"/>
    <col min="13056" max="13056" width="16.28515625" customWidth="1"/>
    <col min="13057" max="13057" width="13.28515625" bestFit="1" customWidth="1"/>
    <col min="13058" max="13058" width="17.28515625" customWidth="1"/>
    <col min="13059" max="13059" width="13.28515625" bestFit="1" customWidth="1"/>
    <col min="13063" max="13063" width="13.7109375" customWidth="1"/>
    <col min="13308" max="13308" width="14" customWidth="1"/>
    <col min="13309" max="13309" width="15" customWidth="1"/>
    <col min="13310" max="13310" width="14.5703125" customWidth="1"/>
    <col min="13311" max="13311" width="18.42578125" customWidth="1"/>
    <col min="13312" max="13312" width="16.28515625" customWidth="1"/>
    <col min="13313" max="13313" width="13.28515625" bestFit="1" customWidth="1"/>
    <col min="13314" max="13314" width="17.28515625" customWidth="1"/>
    <col min="13315" max="13315" width="13.28515625" bestFit="1" customWidth="1"/>
    <col min="13319" max="13319" width="13.7109375" customWidth="1"/>
    <col min="13564" max="13564" width="14" customWidth="1"/>
    <col min="13565" max="13565" width="15" customWidth="1"/>
    <col min="13566" max="13566" width="14.5703125" customWidth="1"/>
    <col min="13567" max="13567" width="18.42578125" customWidth="1"/>
    <col min="13568" max="13568" width="16.28515625" customWidth="1"/>
    <col min="13569" max="13569" width="13.28515625" bestFit="1" customWidth="1"/>
    <col min="13570" max="13570" width="17.28515625" customWidth="1"/>
    <col min="13571" max="13571" width="13.28515625" bestFit="1" customWidth="1"/>
    <col min="13575" max="13575" width="13.7109375" customWidth="1"/>
    <col min="13820" max="13820" width="14" customWidth="1"/>
    <col min="13821" max="13821" width="15" customWidth="1"/>
    <col min="13822" max="13822" width="14.5703125" customWidth="1"/>
    <col min="13823" max="13823" width="18.42578125" customWidth="1"/>
    <col min="13824" max="13824" width="16.28515625" customWidth="1"/>
    <col min="13825" max="13825" width="13.28515625" bestFit="1" customWidth="1"/>
    <col min="13826" max="13826" width="17.28515625" customWidth="1"/>
    <col min="13827" max="13827" width="13.28515625" bestFit="1" customWidth="1"/>
    <col min="13831" max="13831" width="13.7109375" customWidth="1"/>
    <col min="14076" max="14076" width="14" customWidth="1"/>
    <col min="14077" max="14077" width="15" customWidth="1"/>
    <col min="14078" max="14078" width="14.5703125" customWidth="1"/>
    <col min="14079" max="14079" width="18.42578125" customWidth="1"/>
    <col min="14080" max="14080" width="16.28515625" customWidth="1"/>
    <col min="14081" max="14081" width="13.28515625" bestFit="1" customWidth="1"/>
    <col min="14082" max="14082" width="17.28515625" customWidth="1"/>
    <col min="14083" max="14083" width="13.28515625" bestFit="1" customWidth="1"/>
    <col min="14087" max="14087" width="13.7109375" customWidth="1"/>
    <col min="14332" max="14332" width="14" customWidth="1"/>
    <col min="14333" max="14333" width="15" customWidth="1"/>
    <col min="14334" max="14334" width="14.5703125" customWidth="1"/>
    <col min="14335" max="14335" width="18.42578125" customWidth="1"/>
    <col min="14336" max="14336" width="16.28515625" customWidth="1"/>
    <col min="14337" max="14337" width="13.28515625" bestFit="1" customWidth="1"/>
    <col min="14338" max="14338" width="17.28515625" customWidth="1"/>
    <col min="14339" max="14339" width="13.28515625" bestFit="1" customWidth="1"/>
    <col min="14343" max="14343" width="13.7109375" customWidth="1"/>
    <col min="14588" max="14588" width="14" customWidth="1"/>
    <col min="14589" max="14589" width="15" customWidth="1"/>
    <col min="14590" max="14590" width="14.5703125" customWidth="1"/>
    <col min="14591" max="14591" width="18.42578125" customWidth="1"/>
    <col min="14592" max="14592" width="16.28515625" customWidth="1"/>
    <col min="14593" max="14593" width="13.28515625" bestFit="1" customWidth="1"/>
    <col min="14594" max="14594" width="17.28515625" customWidth="1"/>
    <col min="14595" max="14595" width="13.28515625" bestFit="1" customWidth="1"/>
    <col min="14599" max="14599" width="13.7109375" customWidth="1"/>
    <col min="14844" max="14844" width="14" customWidth="1"/>
    <col min="14845" max="14845" width="15" customWidth="1"/>
    <col min="14846" max="14846" width="14.5703125" customWidth="1"/>
    <col min="14847" max="14847" width="18.42578125" customWidth="1"/>
    <col min="14848" max="14848" width="16.28515625" customWidth="1"/>
    <col min="14849" max="14849" width="13.28515625" bestFit="1" customWidth="1"/>
    <col min="14850" max="14850" width="17.28515625" customWidth="1"/>
    <col min="14851" max="14851" width="13.28515625" bestFit="1" customWidth="1"/>
    <col min="14855" max="14855" width="13.7109375" customWidth="1"/>
    <col min="15100" max="15100" width="14" customWidth="1"/>
    <col min="15101" max="15101" width="15" customWidth="1"/>
    <col min="15102" max="15102" width="14.5703125" customWidth="1"/>
    <col min="15103" max="15103" width="18.42578125" customWidth="1"/>
    <col min="15104" max="15104" width="16.28515625" customWidth="1"/>
    <col min="15105" max="15105" width="13.28515625" bestFit="1" customWidth="1"/>
    <col min="15106" max="15106" width="17.28515625" customWidth="1"/>
    <col min="15107" max="15107" width="13.28515625" bestFit="1" customWidth="1"/>
    <col min="15111" max="15111" width="13.7109375" customWidth="1"/>
    <col min="15356" max="15356" width="14" customWidth="1"/>
    <col min="15357" max="15357" width="15" customWidth="1"/>
    <col min="15358" max="15358" width="14.5703125" customWidth="1"/>
    <col min="15359" max="15359" width="18.42578125" customWidth="1"/>
    <col min="15360" max="15360" width="16.28515625" customWidth="1"/>
    <col min="15361" max="15361" width="13.28515625" bestFit="1" customWidth="1"/>
    <col min="15362" max="15362" width="17.28515625" customWidth="1"/>
    <col min="15363" max="15363" width="13.28515625" bestFit="1" customWidth="1"/>
    <col min="15367" max="15367" width="13.7109375" customWidth="1"/>
    <col min="15612" max="15612" width="14" customWidth="1"/>
    <col min="15613" max="15613" width="15" customWidth="1"/>
    <col min="15614" max="15614" width="14.5703125" customWidth="1"/>
    <col min="15615" max="15615" width="18.42578125" customWidth="1"/>
    <col min="15616" max="15616" width="16.28515625" customWidth="1"/>
    <col min="15617" max="15617" width="13.28515625" bestFit="1" customWidth="1"/>
    <col min="15618" max="15618" width="17.28515625" customWidth="1"/>
    <col min="15619" max="15619" width="13.28515625" bestFit="1" customWidth="1"/>
    <col min="15623" max="15623" width="13.7109375" customWidth="1"/>
    <col min="15868" max="15868" width="14" customWidth="1"/>
    <col min="15869" max="15869" width="15" customWidth="1"/>
    <col min="15870" max="15870" width="14.5703125" customWidth="1"/>
    <col min="15871" max="15871" width="18.42578125" customWidth="1"/>
    <col min="15872" max="15872" width="16.28515625" customWidth="1"/>
    <col min="15873" max="15873" width="13.28515625" bestFit="1" customWidth="1"/>
    <col min="15874" max="15874" width="17.28515625" customWidth="1"/>
    <col min="15875" max="15875" width="13.28515625" bestFit="1" customWidth="1"/>
    <col min="15879" max="15879" width="13.7109375" customWidth="1"/>
    <col min="16124" max="16124" width="14" customWidth="1"/>
    <col min="16125" max="16125" width="15" customWidth="1"/>
    <col min="16126" max="16126" width="14.5703125" customWidth="1"/>
    <col min="16127" max="16127" width="18.42578125" customWidth="1"/>
    <col min="16128" max="16128" width="16.28515625" customWidth="1"/>
    <col min="16129" max="16129" width="13.28515625" bestFit="1" customWidth="1"/>
    <col min="16130" max="16130" width="17.28515625" customWidth="1"/>
    <col min="16131" max="16131" width="13.28515625" bestFit="1" customWidth="1"/>
    <col min="16135" max="16135" width="13.7109375" customWidth="1"/>
  </cols>
  <sheetData>
    <row r="1" spans="1:14" x14ac:dyDescent="0.25">
      <c r="B1" s="1" t="s">
        <v>0</v>
      </c>
      <c r="C1" s="1"/>
      <c r="G1" s="1" t="s">
        <v>36</v>
      </c>
    </row>
    <row r="2" spans="1:14" x14ac:dyDescent="0.25">
      <c r="B2" s="2" t="s">
        <v>1</v>
      </c>
      <c r="C2" s="2"/>
      <c r="D2" t="s">
        <v>76</v>
      </c>
    </row>
    <row r="3" spans="1:14" ht="76.900000000000006" customHeight="1" x14ac:dyDescent="0.25">
      <c r="B3" s="61" t="s">
        <v>2</v>
      </c>
      <c r="C3" s="87" t="s">
        <v>75</v>
      </c>
      <c r="D3" s="87"/>
      <c r="E3" s="87"/>
      <c r="F3" s="87"/>
      <c r="G3" s="87"/>
      <c r="H3" s="87"/>
      <c r="I3" s="87"/>
      <c r="J3" s="77"/>
      <c r="K3" s="72"/>
      <c r="M3" s="80"/>
      <c r="N3" s="47"/>
    </row>
    <row r="4" spans="1:14" x14ac:dyDescent="0.25">
      <c r="B4" s="2" t="s">
        <v>43</v>
      </c>
      <c r="C4" s="76"/>
      <c r="D4" s="43" t="s">
        <v>58</v>
      </c>
    </row>
    <row r="5" spans="1:14" x14ac:dyDescent="0.25">
      <c r="B5" s="50" t="s">
        <v>44</v>
      </c>
      <c r="C5" s="62"/>
      <c r="D5" s="55" t="s">
        <v>61</v>
      </c>
      <c r="E5" s="27"/>
      <c r="G5" s="48" t="s">
        <v>47</v>
      </c>
      <c r="H5" s="54">
        <v>0</v>
      </c>
    </row>
    <row r="6" spans="1:14" ht="15.6" customHeight="1" x14ac:dyDescent="0.25">
      <c r="B6" s="50" t="s">
        <v>57</v>
      </c>
      <c r="C6" s="62"/>
      <c r="D6" s="51"/>
      <c r="E6" s="54">
        <f>+D10*0.05</f>
        <v>7244.9605000000001</v>
      </c>
      <c r="G6" s="57" t="s">
        <v>60</v>
      </c>
      <c r="H6" s="54">
        <f>+D10-H5</f>
        <v>144899.21</v>
      </c>
    </row>
    <row r="7" spans="1:14" x14ac:dyDescent="0.25">
      <c r="B7" s="50" t="s">
        <v>48</v>
      </c>
      <c r="C7" s="62"/>
      <c r="D7" s="55"/>
      <c r="E7" s="54">
        <f>0.2*D10</f>
        <v>28979.842000000001</v>
      </c>
      <c r="G7" s="48" t="s">
        <v>46</v>
      </c>
      <c r="H7" s="49">
        <f>+D10+E7+E8</f>
        <v>173879.052</v>
      </c>
    </row>
    <row r="8" spans="1:14" x14ac:dyDescent="0.25">
      <c r="B8" s="50"/>
      <c r="C8" s="62"/>
      <c r="D8" s="55"/>
      <c r="E8" s="54"/>
      <c r="G8" s="48" t="s">
        <v>49</v>
      </c>
      <c r="H8" s="49"/>
    </row>
    <row r="9" spans="1:14" x14ac:dyDescent="0.25">
      <c r="B9" s="2"/>
      <c r="C9" s="2"/>
      <c r="D9" s="2" t="s">
        <v>27</v>
      </c>
      <c r="E9" s="3"/>
      <c r="G9" s="1"/>
      <c r="H9" s="56"/>
    </row>
    <row r="10" spans="1:14" ht="21" customHeight="1" x14ac:dyDescent="0.25">
      <c r="A10" s="2"/>
      <c r="B10" s="2" t="s">
        <v>51</v>
      </c>
      <c r="C10" s="2"/>
      <c r="D10" s="58">
        <v>144899.21</v>
      </c>
      <c r="G10" s="1"/>
    </row>
    <row r="11" spans="1:14" ht="25.9" customHeight="1" x14ac:dyDescent="0.25">
      <c r="B11" s="59" t="s">
        <v>50</v>
      </c>
      <c r="C11" s="63"/>
      <c r="D11" s="60">
        <f>+H6</f>
        <v>144899.21</v>
      </c>
      <c r="G11" s="1" t="s">
        <v>38</v>
      </c>
      <c r="H11" s="42">
        <v>32</v>
      </c>
      <c r="I11" s="56" t="s">
        <v>65</v>
      </c>
      <c r="J11" s="4"/>
    </row>
    <row r="12" spans="1:14" x14ac:dyDescent="0.25">
      <c r="B12" s="2" t="s">
        <v>20</v>
      </c>
      <c r="C12" s="2"/>
      <c r="D12" s="20">
        <v>0.1</v>
      </c>
      <c r="G12" s="56"/>
      <c r="H12" s="78"/>
    </row>
    <row r="13" spans="1:14" x14ac:dyDescent="0.25">
      <c r="B13" s="2" t="s">
        <v>25</v>
      </c>
      <c r="C13" s="2"/>
      <c r="D13" s="4">
        <f>+SUM(G22:G27)/H13</f>
        <v>125500</v>
      </c>
      <c r="G13" s="26" t="s">
        <v>15</v>
      </c>
      <c r="H13" s="27">
        <f>+SUM(K22:K27)</f>
        <v>4</v>
      </c>
    </row>
    <row r="14" spans="1:14" hidden="1" x14ac:dyDescent="0.25">
      <c r="B14" s="2" t="s">
        <v>5</v>
      </c>
      <c r="C14" s="2"/>
      <c r="G14" s="4">
        <f>MAX(D22:D27)</f>
        <v>139000</v>
      </c>
      <c r="H14" s="2" t="s">
        <v>6</v>
      </c>
    </row>
    <row r="15" spans="1:14" hidden="1" x14ac:dyDescent="0.25">
      <c r="B15" s="2" t="s">
        <v>7</v>
      </c>
      <c r="C15" s="2"/>
      <c r="G15" s="4">
        <f>LARGE(D22:D27,2)</f>
        <v>132000</v>
      </c>
      <c r="H15" s="2" t="s">
        <v>8</v>
      </c>
    </row>
    <row r="16" spans="1:14" hidden="1" x14ac:dyDescent="0.25">
      <c r="A16" s="2"/>
      <c r="B16" s="3"/>
      <c r="C16" s="3"/>
      <c r="D16" s="2"/>
      <c r="G16" s="2"/>
      <c r="H16" s="4"/>
      <c r="I16" s="4"/>
      <c r="J16" s="4"/>
    </row>
    <row r="17" spans="1:12" ht="7.5" customHeight="1" x14ac:dyDescent="0.25">
      <c r="A17" s="2"/>
      <c r="B17" s="2"/>
      <c r="C17" s="2"/>
      <c r="D17" s="2"/>
      <c r="G17" s="2"/>
      <c r="H17" s="4"/>
      <c r="I17" s="4"/>
      <c r="J17" s="4"/>
    </row>
    <row r="18" spans="1:12" ht="39.6" customHeight="1" x14ac:dyDescent="0.25">
      <c r="A18" s="2"/>
      <c r="B18" s="7"/>
      <c r="C18" s="46" t="s">
        <v>9</v>
      </c>
      <c r="D18" s="19" t="s">
        <v>55</v>
      </c>
      <c r="E18" s="19" t="s">
        <v>29</v>
      </c>
      <c r="F18" s="9" t="s">
        <v>33</v>
      </c>
      <c r="G18" s="19" t="s">
        <v>52</v>
      </c>
      <c r="H18" s="25" t="s">
        <v>26</v>
      </c>
      <c r="I18" s="19" t="s">
        <v>31</v>
      </c>
      <c r="J18" s="19" t="s">
        <v>62</v>
      </c>
    </row>
    <row r="19" spans="1:12" ht="5.25" hidden="1" customHeight="1" x14ac:dyDescent="0.25">
      <c r="A19" s="2"/>
      <c r="B19" s="3"/>
      <c r="C19" s="3"/>
      <c r="D19" s="10"/>
      <c r="E19" s="10"/>
      <c r="F19" s="10"/>
      <c r="G19" s="11"/>
      <c r="H19" s="10"/>
      <c r="I19" s="11"/>
      <c r="J19" s="11"/>
    </row>
    <row r="20" spans="1:12" ht="5.25" hidden="1" customHeight="1" x14ac:dyDescent="0.25">
      <c r="A20" s="2"/>
      <c r="B20" s="3"/>
      <c r="C20" s="3"/>
      <c r="D20" s="10"/>
      <c r="E20" s="10"/>
      <c r="F20" s="10"/>
      <c r="G20" s="11"/>
      <c r="H20" s="10"/>
      <c r="I20" s="11"/>
      <c r="J20" s="11"/>
    </row>
    <row r="21" spans="1:12" ht="21.75" customHeight="1" x14ac:dyDescent="0.25">
      <c r="A21" s="2"/>
      <c r="B21" s="12" t="s">
        <v>12</v>
      </c>
      <c r="C21" s="2"/>
      <c r="D21" s="10"/>
      <c r="E21" s="10"/>
      <c r="F21" s="10"/>
      <c r="G21" s="11"/>
      <c r="H21" s="10"/>
      <c r="I21" s="11"/>
      <c r="J21" s="11"/>
    </row>
    <row r="22" spans="1:12" x14ac:dyDescent="0.25">
      <c r="B22" s="13" t="s">
        <v>16</v>
      </c>
      <c r="C22" s="64">
        <v>139000</v>
      </c>
      <c r="D22" s="38">
        <f>+C22-$H$5</f>
        <v>139000</v>
      </c>
      <c r="E22" s="38">
        <v>48</v>
      </c>
      <c r="F22" s="39">
        <v>18</v>
      </c>
      <c r="G22" s="28">
        <f>+IF(F22&gt;=15,+IF(E22&gt;=$H$11,D22,0),0)</f>
        <v>139000</v>
      </c>
      <c r="H22" s="33">
        <f>+IF(G22&gt;0,-(G22-$D$13)/$D$11,"no es considera")</f>
        <v>-9.3168209819777484E-2</v>
      </c>
      <c r="I22" s="29" t="str">
        <f>+IF(F22&gt;=15,IF(E22&gt;=$H$11,+IF(H22&gt;$D$12,"temerària",""),"no es considera"),"no es considera")</f>
        <v/>
      </c>
      <c r="J22" s="79">
        <f>+($D$11-C22)/$D$11</f>
        <v>4.0712506300068799E-2</v>
      </c>
      <c r="K22">
        <f>+IF(G22&gt;0,1,0)</f>
        <v>1</v>
      </c>
    </row>
    <row r="23" spans="1:12" x14ac:dyDescent="0.25">
      <c r="B23" s="14" t="s">
        <v>17</v>
      </c>
      <c r="C23" s="64">
        <v>132000</v>
      </c>
      <c r="D23" s="38">
        <f t="shared" ref="D23:D27" si="0">+C23-$H$5</f>
        <v>132000</v>
      </c>
      <c r="E23" s="38">
        <v>44</v>
      </c>
      <c r="F23" s="40">
        <v>16</v>
      </c>
      <c r="G23" s="28">
        <f t="shared" ref="G23:G27" si="1">+IF(F23&gt;=15,+IF(E23&gt;=$H$11,D23,0),0)</f>
        <v>132000</v>
      </c>
      <c r="H23" s="33">
        <f t="shared" ref="H23:H27" si="2">+IF(G23&gt;0,-(G23-$D$13)/$D$11,"no es considera")</f>
        <v>-4.4858767691003977E-2</v>
      </c>
      <c r="I23" s="29" t="str">
        <f>+IF(F23&gt;=15,IF(E23&gt;=$H$11,+IF(H23&gt;$D$12,"temerària",""),"no es considera"),"no es considera")</f>
        <v/>
      </c>
      <c r="J23" s="79">
        <f>+($D$11-C23)/$D$11</f>
        <v>8.9021948428842312E-2</v>
      </c>
      <c r="K23">
        <f t="shared" ref="K23:K27" si="3">+IF(G23&gt;0,1,0)</f>
        <v>1</v>
      </c>
    </row>
    <row r="24" spans="1:12" x14ac:dyDescent="0.25">
      <c r="B24" s="13" t="s">
        <v>18</v>
      </c>
      <c r="C24" s="64">
        <v>120000</v>
      </c>
      <c r="D24" s="38">
        <f t="shared" si="0"/>
        <v>120000</v>
      </c>
      <c r="E24" s="38">
        <v>40</v>
      </c>
      <c r="F24" s="39">
        <v>16</v>
      </c>
      <c r="G24" s="28">
        <f t="shared" si="1"/>
        <v>120000</v>
      </c>
      <c r="H24" s="33">
        <f t="shared" si="2"/>
        <v>3.7957418815464904E-2</v>
      </c>
      <c r="I24" s="29" t="str">
        <f t="shared" ref="I24:I27" si="4">+IF(F24&gt;=15,IF(E24&gt;=$H$11,+IF(H24&gt;$D$12,"temerària",""),"no es considera"),"no es considera")</f>
        <v/>
      </c>
      <c r="J24" s="79">
        <f t="shared" ref="J24" si="5">+($D$11-C24)/$D$11</f>
        <v>0.17183813493531119</v>
      </c>
      <c r="K24">
        <f t="shared" si="3"/>
        <v>1</v>
      </c>
      <c r="L24" s="4"/>
    </row>
    <row r="25" spans="1:12" x14ac:dyDescent="0.25">
      <c r="B25" s="14" t="s">
        <v>19</v>
      </c>
      <c r="C25" s="65"/>
      <c r="D25" s="38"/>
      <c r="E25" s="44">
        <v>30</v>
      </c>
      <c r="F25" s="39">
        <v>17</v>
      </c>
      <c r="G25" s="28">
        <f>+IF(F25&gt;=15,+IF(E25&gt;=$H$11,D25,0),0)</f>
        <v>0</v>
      </c>
      <c r="H25" s="33" t="str">
        <f t="shared" si="2"/>
        <v>no es considera</v>
      </c>
      <c r="I25" s="29" t="str">
        <f t="shared" si="4"/>
        <v>no es considera</v>
      </c>
      <c r="J25" s="79"/>
      <c r="K25">
        <f t="shared" si="3"/>
        <v>0</v>
      </c>
      <c r="L25" s="4"/>
    </row>
    <row r="26" spans="1:12" x14ac:dyDescent="0.25">
      <c r="B26" s="13" t="s">
        <v>21</v>
      </c>
      <c r="C26" s="64"/>
      <c r="D26" s="38"/>
      <c r="E26" s="44">
        <v>20</v>
      </c>
      <c r="F26" s="39">
        <v>19</v>
      </c>
      <c r="G26" s="28">
        <f t="shared" si="1"/>
        <v>0</v>
      </c>
      <c r="H26" s="33" t="str">
        <f t="shared" si="2"/>
        <v>no es considera</v>
      </c>
      <c r="I26" s="29" t="str">
        <f t="shared" si="4"/>
        <v>no es considera</v>
      </c>
      <c r="J26" s="79"/>
      <c r="K26">
        <f t="shared" si="3"/>
        <v>0</v>
      </c>
      <c r="L26" s="4"/>
    </row>
    <row r="27" spans="1:12" x14ac:dyDescent="0.25">
      <c r="B27" s="14" t="s">
        <v>22</v>
      </c>
      <c r="C27" s="65">
        <v>111000</v>
      </c>
      <c r="D27" s="38">
        <f t="shared" si="0"/>
        <v>111000</v>
      </c>
      <c r="E27" s="38">
        <v>35</v>
      </c>
      <c r="F27" s="39">
        <v>17</v>
      </c>
      <c r="G27" s="28">
        <f t="shared" si="1"/>
        <v>111000</v>
      </c>
      <c r="H27" s="33">
        <f t="shared" si="2"/>
        <v>0.10006955869531656</v>
      </c>
      <c r="I27" s="29" t="str">
        <f t="shared" si="4"/>
        <v>temerària</v>
      </c>
      <c r="J27" s="79">
        <f>+($D$11-C27)/$D$11</f>
        <v>0.23395027481516287</v>
      </c>
      <c r="K27">
        <f t="shared" si="3"/>
        <v>1</v>
      </c>
      <c r="L27" s="4"/>
    </row>
    <row r="28" spans="1:12" ht="15" customHeight="1" x14ac:dyDescent="0.25">
      <c r="C28" s="75"/>
      <c r="D28" s="15"/>
      <c r="G28" s="4"/>
      <c r="H28" s="5"/>
      <c r="I28" s="16"/>
      <c r="J28" s="20">
        <f>AVERAGE(J22:J25)</f>
        <v>0.10052419655474076</v>
      </c>
    </row>
    <row r="29" spans="1:12" x14ac:dyDescent="0.25">
      <c r="G29" s="4"/>
    </row>
    <row r="30" spans="1:12" ht="51.75" x14ac:dyDescent="0.25">
      <c r="B30" s="17"/>
      <c r="C30" s="17"/>
      <c r="D30" s="15"/>
      <c r="H30" s="6"/>
      <c r="I30" s="19" t="s">
        <v>63</v>
      </c>
      <c r="J30" t="str">
        <f>IF(J28&lt;=7%,20,"")</f>
        <v/>
      </c>
    </row>
    <row r="31" spans="1:12" ht="51.75" x14ac:dyDescent="0.25">
      <c r="B31" s="17"/>
      <c r="C31" s="17"/>
      <c r="D31" s="15"/>
      <c r="H31" s="6"/>
      <c r="I31" s="19" t="s">
        <v>64</v>
      </c>
      <c r="J31" t="str">
        <f>IF(AND(J28&gt;7%,J28&lt;=10%),25,"")</f>
        <v/>
      </c>
    </row>
    <row r="32" spans="1:12" x14ac:dyDescent="0.25">
      <c r="E32" s="15"/>
      <c r="H32" s="18"/>
    </row>
    <row r="33" spans="8:8" x14ac:dyDescent="0.25">
      <c r="H33" s="18"/>
    </row>
    <row r="34" spans="8:8" x14ac:dyDescent="0.25">
      <c r="H34" s="18"/>
    </row>
  </sheetData>
  <protectedRanges>
    <protectedRange sqref="D22:F27" name="Interval1"/>
  </protectedRanges>
  <sortState xmlns:xlrd2="http://schemas.microsoft.com/office/spreadsheetml/2017/richdata2" ref="D16:D28">
    <sortCondition ref="D16:D28"/>
  </sortState>
  <mergeCells count="1">
    <mergeCell ref="C3:I3"/>
  </mergeCells>
  <pageMargins left="0.70866141732283472" right="0.70866141732283472" top="0.74803149606299213" bottom="0.74803149606299213" header="0.31496062992125984" footer="0.31496062992125984"/>
  <pageSetup paperSize="9"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3</vt:i4>
      </vt:variant>
      <vt:variant>
        <vt:lpstr>Intervals amb nom</vt:lpstr>
      </vt:variant>
      <vt:variant>
        <vt:i4>3</vt:i4>
      </vt:variant>
    </vt:vector>
  </HeadingPairs>
  <TitlesOfParts>
    <vt:vector size="6" baseType="lpstr">
      <vt:lpstr> Puntuacio total</vt:lpstr>
      <vt:lpstr> 2 puntuació economica</vt:lpstr>
      <vt:lpstr>1 calcul temeraria</vt:lpstr>
      <vt:lpstr>' 2 puntuació economica'!Àrea_d'impressió</vt:lpstr>
      <vt:lpstr>' Puntuacio total'!Àrea_d'impressió</vt:lpstr>
      <vt:lpstr>'1 calcul temeraria'!Àrea_d'impressió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GARCIA GARCIA, ISABEL</cp:lastModifiedBy>
  <cp:lastPrinted>2019-11-28T10:33:54Z</cp:lastPrinted>
  <dcterms:created xsi:type="dcterms:W3CDTF">2015-07-01T08:38:48Z</dcterms:created>
  <dcterms:modified xsi:type="dcterms:W3CDTF">2026-01-26T10:42:05Z</dcterms:modified>
</cp:coreProperties>
</file>