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ruptersa.sharepoint.com/Juridic/Licitacions en Curs/APROVACIONS DE COMITÈ/CTTE1069 Servei renting roba personal CTRM/"/>
    </mc:Choice>
  </mc:AlternateContent>
  <xr:revisionPtr revIDLastSave="600" documentId="8_{1D7C7470-346E-4DD5-96BE-BDC4AB79C89B}" xr6:coauthVersionLast="47" xr6:coauthVersionMax="47" xr10:uidLastSave="{F69EA9DF-DE84-442C-844B-57F056DA066B}"/>
  <bookViews>
    <workbookView xWindow="-120" yWindow="-120" windowWidth="29040" windowHeight="15720" activeTab="3" xr2:uid="{00000000-000D-0000-FFFF-FFFF00000000}"/>
  </bookViews>
  <sheets>
    <sheet name="RESUMEN" sheetId="15" r:id="rId1"/>
    <sheet name="PRESSUPOST LICITACIÓ" sheetId="23" r:id="rId2"/>
    <sheet name="FIJO " sheetId="4" r:id="rId3"/>
    <sheet name="EVENTUAL" sheetId="2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2" l="1"/>
  <c r="G7" i="22"/>
  <c r="C4" i="23"/>
  <c r="C5" i="23"/>
  <c r="C6" i="23"/>
  <c r="C7" i="23"/>
  <c r="C8" i="23"/>
  <c r="C11" i="23"/>
  <c r="C12" i="23"/>
  <c r="C38" i="4" l="1"/>
  <c r="E9" i="4"/>
  <c r="G8" i="22"/>
  <c r="C28" i="4" l="1"/>
  <c r="H32" i="22" s="1"/>
  <c r="C17" i="4"/>
  <c r="D32" i="22" l="1"/>
  <c r="D31" i="22"/>
  <c r="H31" i="22" s="1"/>
  <c r="G19" i="22"/>
  <c r="G16" i="22"/>
  <c r="G17" i="22"/>
  <c r="H20" i="22"/>
  <c r="G13" i="22"/>
  <c r="G14" i="22"/>
  <c r="G15" i="22"/>
  <c r="G18" i="22"/>
  <c r="G20" i="22"/>
  <c r="G12" i="22"/>
  <c r="G9" i="22"/>
  <c r="H33" i="22"/>
  <c r="E23" i="4"/>
  <c r="H18" i="22" l="1"/>
  <c r="H35" i="22"/>
  <c r="H9" i="22"/>
  <c r="H24" i="22"/>
  <c r="H8" i="22"/>
  <c r="H25" i="22"/>
  <c r="H23" i="22"/>
  <c r="H10" i="22" l="1"/>
  <c r="H26" i="22"/>
  <c r="H21" i="22"/>
  <c r="H28" i="22" l="1"/>
  <c r="H37" i="22" s="1"/>
  <c r="E11" i="15" s="1"/>
  <c r="E34" i="4" l="1"/>
  <c r="E37" i="4"/>
  <c r="E33" i="4"/>
  <c r="E35" i="4"/>
  <c r="E32" i="4"/>
  <c r="E26" i="4"/>
  <c r="E25" i="4"/>
  <c r="E24" i="4"/>
  <c r="E22" i="4"/>
  <c r="E21" i="4"/>
  <c r="E20" i="4"/>
  <c r="E16" i="4"/>
  <c r="E15" i="4"/>
  <c r="E14" i="4"/>
  <c r="E13" i="4"/>
  <c r="E12" i="4"/>
  <c r="E10" i="4"/>
  <c r="E31" i="4"/>
  <c r="E36" i="4"/>
  <c r="E30" i="4"/>
  <c r="E27" i="4"/>
  <c r="E19" i="4"/>
  <c r="E28" i="4" l="1"/>
  <c r="E38" i="4"/>
  <c r="E17" i="4"/>
  <c r="E40" i="4" l="1"/>
  <c r="E42" i="4" s="1"/>
  <c r="E7" i="15" l="1"/>
  <c r="E13" i="15" s="1"/>
  <c r="E17" i="15" s="1"/>
  <c r="E19" i="15" l="1"/>
  <c r="E21" i="15" s="1"/>
  <c r="E25" i="15"/>
  <c r="E26" i="15" s="1"/>
  <c r="C13" i="23" l="1"/>
  <c r="C9" i="23"/>
</calcChain>
</file>

<file path=xl/sharedStrings.xml><?xml version="1.0" encoding="utf-8"?>
<sst xmlns="http://schemas.openxmlformats.org/spreadsheetml/2006/main" count="123" uniqueCount="78">
  <si>
    <t>SUBTOTAL</t>
  </si>
  <si>
    <t>VALOR ESTIMADO DEL CONTRATO</t>
  </si>
  <si>
    <t>SERVICIO DE RENTING DE ROPA LABORAL</t>
  </si>
  <si>
    <t>Personal de producción de la planta de ENVASES</t>
  </si>
  <si>
    <t>€ mes/trabajador</t>
  </si>
  <si>
    <t>Nº trabajadores</t>
  </si>
  <si>
    <t xml:space="preserve">Pantalón </t>
  </si>
  <si>
    <t>Polar</t>
  </si>
  <si>
    <t>Parka</t>
  </si>
  <si>
    <t>Polo manga larga</t>
  </si>
  <si>
    <t>Camiseta térmica</t>
  </si>
  <si>
    <t>Pantalón térmico</t>
  </si>
  <si>
    <t>Braga polar</t>
  </si>
  <si>
    <t>Gorra con visera</t>
  </si>
  <si>
    <t>Personal de producción de la planta de VOLUMINOSOS (HV)</t>
  </si>
  <si>
    <t>Cazadora</t>
  </si>
  <si>
    <t>Camisa</t>
  </si>
  <si>
    <t>Pantalón</t>
  </si>
  <si>
    <t>Personal de MANTENIMIENTO</t>
  </si>
  <si>
    <t>Duración del contrato (meses)</t>
  </si>
  <si>
    <t>Concepto</t>
  </si>
  <si>
    <t>TOTAL (€)/MES</t>
  </si>
  <si>
    <t>SUBTOTAL PRESUPUESTO PERSONAL FIJO MENSUAL RENTING ROPA LABORAL</t>
  </si>
  <si>
    <t>BOLSA ECONÓMICA DESTINADA A ALTAS/BAJAS E INCIDENCIAS NO PREVISTAS</t>
  </si>
  <si>
    <t>Subtotal de trabajadores</t>
  </si>
  <si>
    <t xml:space="preserve">Personal EVENTUAL de producción de la planta de VOLUMINOSOS (HV) </t>
  </si>
  <si>
    <t xml:space="preserve">Personal EVENTUAL VERANO de producción de la planta de ENVASES </t>
  </si>
  <si>
    <t>Personal EVENTUAL de MANTENIMIENTO</t>
  </si>
  <si>
    <t>Personal fijo</t>
  </si>
  <si>
    <t>Personal eventual</t>
  </si>
  <si>
    <t>Precio (€)/ prenda</t>
  </si>
  <si>
    <t>Nº de unidades</t>
  </si>
  <si>
    <t>TOTAL (€)</t>
  </si>
  <si>
    <t>SUBTOTAL COMPRA ROPA PARA PERSONAL EVENTUAL</t>
  </si>
  <si>
    <t>Servicio lavado personal producción ENVASES</t>
  </si>
  <si>
    <t>Servicio lavado personal producción VOLUMINOSOS (HV)</t>
  </si>
  <si>
    <t>Precio (€)/ mes</t>
  </si>
  <si>
    <t>SUBTOTAL SERVICIO DE LIMPIEZA</t>
  </si>
  <si>
    <t>SUBTOTAL PRESUPUESTO PERSONAL EVENTUAL ROPA LABORAL</t>
  </si>
  <si>
    <t>Nº de meses previstos</t>
  </si>
  <si>
    <t>Subtotal de trabajadores fijos</t>
  </si>
  <si>
    <t>Meses previstos</t>
  </si>
  <si>
    <t>Subtotal de trabajadores eventuales previstos</t>
  </si>
  <si>
    <t>SUBTOTAL PRESUPUESTO PERSONAL FIJO MENSUAL RENTING Y LIMPIEZA ROPA LABORAL</t>
  </si>
  <si>
    <t>Nº Altas*</t>
  </si>
  <si>
    <t xml:space="preserve">*Nº de altas corresponde a nuevos trabajadores estimados que se incorparán durante el período contractual </t>
  </si>
  <si>
    <t>SUBTOTAL PERSONAL EVENTUAL**</t>
  </si>
  <si>
    <t>4=4000</t>
  </si>
  <si>
    <t>49+32+10</t>
  </si>
  <si>
    <t>SUBTOTAL PRESUPUESTO PERSONAL FIJO RENTING ROPA LABORAL (36 MESES)</t>
  </si>
  <si>
    <t>24+9+0</t>
  </si>
  <si>
    <t>Polo manga larga INVIERNO</t>
  </si>
  <si>
    <t>Polo manga larga VERANO</t>
  </si>
  <si>
    <t>Nº trajadores/ año</t>
  </si>
  <si>
    <t>nº años</t>
  </si>
  <si>
    <t>Se considera un año porque siempre es el mismo personal</t>
  </si>
  <si>
    <t>Servicio lavado personal producción MANTENIMIENTO</t>
  </si>
  <si>
    <t>SUMA RENTING ROPA (36 MESES)</t>
  </si>
  <si>
    <t>PRESUPUESTO BASE DE LICITACIÓN (36 MESES)</t>
  </si>
  <si>
    <t>15+27+0</t>
  </si>
  <si>
    <t>21% IVA del presupuesto base de la licitación</t>
  </si>
  <si>
    <t>TOTAL PRESPUESTO BASE LICITACIÓN + IVA</t>
  </si>
  <si>
    <t>POSIBLES PRÓRROGAS (1+1)</t>
  </si>
  <si>
    <t>CÁLCULO PRESUPUESTO</t>
  </si>
  <si>
    <t>COSTES DIRECTOS</t>
  </si>
  <si>
    <t>%</t>
  </si>
  <si>
    <t>IMPORTE 3 AÑOS (SIN IVA)</t>
  </si>
  <si>
    <t>Materiales</t>
  </si>
  <si>
    <t>Mano de obra</t>
  </si>
  <si>
    <t>Trasnporte</t>
  </si>
  <si>
    <t>Maquinaria</t>
  </si>
  <si>
    <t>Otros</t>
  </si>
  <si>
    <t>TOTAL COSTES DIRECTOS</t>
  </si>
  <si>
    <t>COSTES INDIRECTOS</t>
  </si>
  <si>
    <t>Costes estructurales</t>
  </si>
  <si>
    <t>Beneficio de empresa</t>
  </si>
  <si>
    <t>TOTAL COSTES</t>
  </si>
  <si>
    <t>Partida alzada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</si>
</sst>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Verdana"/>
      <family val="2"/>
    </font>
    <font>
      <b/>
      <sz val="8"/>
      <name val="Verdana"/>
      <family val="2"/>
    </font>
    <font>
      <sz val="10"/>
      <color rgb="FF000000"/>
      <name val="Times New Roman"/>
      <family val="1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9"/>
      <name val="Verdana"/>
      <family val="2"/>
    </font>
    <font>
      <b/>
      <sz val="10"/>
      <color theme="1"/>
      <name val="Verdana"/>
      <family val="2"/>
    </font>
    <font>
      <b/>
      <sz val="12"/>
      <color theme="1"/>
      <name val="Verdana"/>
      <family val="2"/>
    </font>
    <font>
      <b/>
      <sz val="8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00">
    <xf numFmtId="0" fontId="0" fillId="0" borderId="0" xfId="0" applyAlignment="1">
      <alignment horizontal="left" vertical="top"/>
    </xf>
    <xf numFmtId="0" fontId="2" fillId="0" borderId="0" xfId="0" applyFont="1"/>
    <xf numFmtId="0" fontId="5" fillId="0" borderId="0" xfId="0" applyFont="1" applyAlignment="1">
      <alignment horizontal="left" vertical="top"/>
    </xf>
    <xf numFmtId="0" fontId="5" fillId="0" borderId="0" xfId="0" applyFont="1"/>
    <xf numFmtId="44" fontId="7" fillId="0" borderId="6" xfId="1" applyFont="1" applyBorder="1" applyAlignment="1">
      <alignment horizontal="center" vertical="center"/>
    </xf>
    <xf numFmtId="44" fontId="7" fillId="0" borderId="7" xfId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164" fontId="11" fillId="4" borderId="4" xfId="1" applyNumberFormat="1" applyFont="1" applyFill="1" applyBorder="1" applyAlignment="1">
      <alignment vertical="center"/>
    </xf>
    <xf numFmtId="164" fontId="12" fillId="5" borderId="4" xfId="1" applyNumberFormat="1" applyFont="1" applyFill="1" applyBorder="1" applyAlignment="1">
      <alignment vertical="center"/>
    </xf>
    <xf numFmtId="0" fontId="10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6" xfId="0" applyFont="1" applyBorder="1" applyAlignment="1">
      <alignment vertical="center"/>
    </xf>
    <xf numFmtId="0" fontId="10" fillId="2" borderId="4" xfId="0" applyFont="1" applyFill="1" applyBorder="1" applyAlignment="1">
      <alignment horizontal="right" vertical="center" wrapText="1"/>
    </xf>
    <xf numFmtId="0" fontId="11" fillId="0" borderId="15" xfId="0" applyFont="1" applyBorder="1" applyAlignment="1">
      <alignment horizontal="center" vertical="center"/>
    </xf>
    <xf numFmtId="164" fontId="11" fillId="0" borderId="15" xfId="1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44" fontId="0" fillId="0" borderId="0" xfId="0" applyNumberFormat="1" applyAlignment="1">
      <alignment horizontal="left" vertical="top"/>
    </xf>
    <xf numFmtId="164" fontId="5" fillId="0" borderId="0" xfId="0" applyNumberFormat="1" applyFont="1" applyAlignment="1">
      <alignment horizontal="left" vertical="top"/>
    </xf>
    <xf numFmtId="164" fontId="0" fillId="0" borderId="0" xfId="0" applyNumberFormat="1" applyAlignment="1">
      <alignment horizontal="left" vertical="top"/>
    </xf>
    <xf numFmtId="44" fontId="5" fillId="0" borderId="0" xfId="1" applyFont="1" applyFill="1" applyBorder="1" applyAlignment="1">
      <alignment horizontal="left" vertical="top"/>
    </xf>
    <xf numFmtId="44" fontId="7" fillId="0" borderId="7" xfId="3" applyFont="1" applyFill="1" applyBorder="1" applyAlignment="1">
      <alignment horizontal="center" vertical="center"/>
    </xf>
    <xf numFmtId="0" fontId="7" fillId="0" borderId="7" xfId="3" applyNumberFormat="1" applyFont="1" applyBorder="1" applyAlignment="1">
      <alignment horizontal="center" vertical="center"/>
    </xf>
    <xf numFmtId="44" fontId="7" fillId="0" borderId="6" xfId="3" applyFont="1" applyBorder="1" applyAlignment="1">
      <alignment horizontal="center" vertical="center"/>
    </xf>
    <xf numFmtId="44" fontId="7" fillId="0" borderId="7" xfId="3" applyFont="1" applyBorder="1" applyAlignment="1">
      <alignment horizontal="center" vertical="center"/>
    </xf>
    <xf numFmtId="0" fontId="7" fillId="0" borderId="7" xfId="3" applyNumberFormat="1" applyFont="1" applyFill="1" applyBorder="1" applyAlignment="1">
      <alignment horizontal="center" vertical="center"/>
    </xf>
    <xf numFmtId="44" fontId="6" fillId="0" borderId="13" xfId="3" applyFont="1" applyBorder="1" applyAlignment="1">
      <alignment horizontal="center" vertical="center"/>
    </xf>
    <xf numFmtId="164" fontId="11" fillId="4" borderId="4" xfId="3" applyNumberFormat="1" applyFont="1" applyFill="1" applyBorder="1" applyAlignment="1">
      <alignment vertical="center"/>
    </xf>
    <xf numFmtId="164" fontId="11" fillId="0" borderId="15" xfId="3" applyNumberFormat="1" applyFont="1" applyFill="1" applyBorder="1" applyAlignment="1">
      <alignment vertical="center"/>
    </xf>
    <xf numFmtId="164" fontId="11" fillId="0" borderId="0" xfId="3" applyNumberFormat="1" applyFont="1" applyFill="1" applyBorder="1" applyAlignment="1">
      <alignment vertical="center"/>
    </xf>
    <xf numFmtId="0" fontId="6" fillId="6" borderId="0" xfId="0" applyFont="1" applyFill="1" applyAlignment="1">
      <alignment horizontal="left" vertical="center"/>
    </xf>
    <xf numFmtId="44" fontId="7" fillId="0" borderId="18" xfId="3" applyFont="1" applyFill="1" applyBorder="1" applyAlignment="1">
      <alignment vertical="center"/>
    </xf>
    <xf numFmtId="44" fontId="7" fillId="0" borderId="19" xfId="3" applyFont="1" applyFill="1" applyBorder="1" applyAlignment="1">
      <alignment vertical="center"/>
    </xf>
    <xf numFmtId="44" fontId="7" fillId="0" borderId="20" xfId="3" applyFont="1" applyFill="1" applyBorder="1" applyAlignment="1">
      <alignment vertical="center"/>
    </xf>
    <xf numFmtId="0" fontId="6" fillId="6" borderId="25" xfId="0" applyFont="1" applyFill="1" applyBorder="1" applyAlignment="1">
      <alignment vertical="center" wrapText="1"/>
    </xf>
    <xf numFmtId="44" fontId="6" fillId="6" borderId="26" xfId="0" applyNumberFormat="1" applyFont="1" applyFill="1" applyBorder="1" applyAlignment="1">
      <alignment vertical="center" wrapText="1"/>
    </xf>
    <xf numFmtId="0" fontId="6" fillId="6" borderId="26" xfId="0" applyFont="1" applyFill="1" applyBorder="1" applyAlignment="1">
      <alignment vertical="center" wrapText="1"/>
    </xf>
    <xf numFmtId="44" fontId="6" fillId="6" borderId="27" xfId="1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vertical="center"/>
    </xf>
    <xf numFmtId="44" fontId="6" fillId="6" borderId="26" xfId="0" applyNumberFormat="1" applyFont="1" applyFill="1" applyBorder="1" applyAlignment="1">
      <alignment vertical="center"/>
    </xf>
    <xf numFmtId="0" fontId="6" fillId="6" borderId="26" xfId="0" applyFont="1" applyFill="1" applyBorder="1" applyAlignment="1">
      <alignment vertical="center"/>
    </xf>
    <xf numFmtId="9" fontId="7" fillId="0" borderId="7" xfId="0" applyNumberFormat="1" applyFont="1" applyBorder="1" applyAlignment="1">
      <alignment horizontal="left" vertical="center"/>
    </xf>
    <xf numFmtId="164" fontId="7" fillId="0" borderId="6" xfId="0" applyNumberFormat="1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9" fontId="7" fillId="0" borderId="35" xfId="0" applyNumberFormat="1" applyFont="1" applyBorder="1" applyAlignment="1">
      <alignment horizontal="left" vertical="center"/>
    </xf>
    <xf numFmtId="164" fontId="7" fillId="0" borderId="36" xfId="0" applyNumberFormat="1" applyFont="1" applyBorder="1" applyAlignment="1">
      <alignment horizontal="left" vertical="center"/>
    </xf>
    <xf numFmtId="44" fontId="7" fillId="0" borderId="6" xfId="3" applyFont="1" applyFill="1" applyBorder="1" applyAlignment="1">
      <alignment horizontal="center" vertical="center"/>
    </xf>
    <xf numFmtId="44" fontId="7" fillId="0" borderId="6" xfId="1" applyFont="1" applyFill="1" applyBorder="1" applyAlignment="1">
      <alignment horizontal="center" vertical="center"/>
    </xf>
    <xf numFmtId="44" fontId="6" fillId="6" borderId="11" xfId="3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3" fillId="0" borderId="25" xfId="0" applyFont="1" applyBorder="1" applyAlignment="1">
      <alignment horizontal="left" vertical="top"/>
    </xf>
    <xf numFmtId="0" fontId="13" fillId="0" borderId="26" xfId="0" applyFont="1" applyBorder="1" applyAlignment="1">
      <alignment horizontal="left" vertical="top"/>
    </xf>
    <xf numFmtId="164" fontId="13" fillId="0" borderId="27" xfId="0" applyNumberFormat="1" applyFont="1" applyBorder="1" applyAlignment="1">
      <alignment horizontal="left" vertical="top"/>
    </xf>
    <xf numFmtId="0" fontId="5" fillId="0" borderId="32" xfId="0" applyFont="1" applyBorder="1" applyAlignment="1">
      <alignment horizontal="left" vertical="top"/>
    </xf>
    <xf numFmtId="0" fontId="5" fillId="0" borderId="20" xfId="0" applyFont="1" applyBorder="1" applyAlignment="1">
      <alignment horizontal="left" vertical="top"/>
    </xf>
    <xf numFmtId="164" fontId="5" fillId="0" borderId="33" xfId="0" applyNumberFormat="1" applyFont="1" applyBorder="1" applyAlignment="1">
      <alignment horizontal="left" vertical="top"/>
    </xf>
    <xf numFmtId="0" fontId="13" fillId="0" borderId="32" xfId="0" applyFont="1" applyBorder="1" applyAlignment="1">
      <alignment horizontal="left" vertical="top"/>
    </xf>
    <xf numFmtId="0" fontId="13" fillId="0" borderId="20" xfId="0" applyFont="1" applyBorder="1" applyAlignment="1">
      <alignment horizontal="left" vertical="top"/>
    </xf>
    <xf numFmtId="164" fontId="13" fillId="0" borderId="33" xfId="0" applyNumberFormat="1" applyFont="1" applyBorder="1" applyAlignment="1">
      <alignment horizontal="left" vertical="top"/>
    </xf>
    <xf numFmtId="0" fontId="13" fillId="0" borderId="37" xfId="0" applyFont="1" applyBorder="1" applyAlignment="1">
      <alignment horizontal="left" vertical="top"/>
    </xf>
    <xf numFmtId="0" fontId="13" fillId="0" borderId="38" xfId="0" applyFont="1" applyBorder="1" applyAlignment="1">
      <alignment horizontal="left" vertical="top"/>
    </xf>
    <xf numFmtId="164" fontId="13" fillId="0" borderId="39" xfId="0" applyNumberFormat="1" applyFont="1" applyBorder="1" applyAlignment="1">
      <alignment horizontal="left" vertical="top"/>
    </xf>
    <xf numFmtId="0" fontId="11" fillId="4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12" fillId="5" borderId="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4" fontId="3" fillId="3" borderId="22" xfId="0" applyNumberFormat="1" applyFont="1" applyFill="1" applyBorder="1" applyAlignment="1">
      <alignment horizontal="center" vertical="center"/>
    </xf>
    <xf numFmtId="14" fontId="3" fillId="3" borderId="23" xfId="0" applyNumberFormat="1" applyFont="1" applyFill="1" applyBorder="1" applyAlignment="1">
      <alignment horizontal="center" vertical="center"/>
    </xf>
    <xf numFmtId="14" fontId="3" fillId="3" borderId="24" xfId="0" applyNumberFormat="1" applyFont="1" applyFill="1" applyBorder="1" applyAlignment="1">
      <alignment horizontal="center" vertical="center"/>
    </xf>
    <xf numFmtId="14" fontId="3" fillId="3" borderId="8" xfId="0" applyNumberFormat="1" applyFont="1" applyFill="1" applyBorder="1" applyAlignment="1">
      <alignment horizontal="left" vertical="center"/>
    </xf>
    <xf numFmtId="14" fontId="3" fillId="3" borderId="9" xfId="0" applyNumberFormat="1" applyFont="1" applyFill="1" applyBorder="1" applyAlignment="1">
      <alignment horizontal="left" vertical="center"/>
    </xf>
    <xf numFmtId="14" fontId="3" fillId="3" borderId="10" xfId="0" applyNumberFormat="1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/>
    </xf>
    <xf numFmtId="0" fontId="6" fillId="6" borderId="14" xfId="0" applyFont="1" applyFill="1" applyBorder="1" applyAlignment="1">
      <alignment horizontal="left" vertical="center"/>
    </xf>
    <xf numFmtId="0" fontId="6" fillId="6" borderId="12" xfId="0" applyFont="1" applyFill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</cellXfs>
  <cellStyles count="4">
    <cellStyle name="Moneda" xfId="1" builtinId="4"/>
    <cellStyle name="Moneda 2" xfId="3" xr:uid="{27710C97-1250-4DB2-8E40-D85B196FCE07}"/>
    <cellStyle name="Normal" xfId="0" builtinId="0"/>
    <cellStyle name="Normal 2" xfId="2" xr:uid="{4E936F54-6C1B-4AF9-8612-7855F0D41275}"/>
  </cellStyles>
  <dxfs count="0"/>
  <tableStyles count="0" defaultTableStyle="TableStyleMedium9" defaultPivotStyle="PivotStyleLight16"/>
  <colors>
    <mruColors>
      <color rgb="FFABFF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7F745-8888-4D88-9842-1844C88B01D6}">
  <sheetPr>
    <pageSetUpPr fitToPage="1"/>
  </sheetPr>
  <dimension ref="B1:F26"/>
  <sheetViews>
    <sheetView zoomScale="115" zoomScaleNormal="115" workbookViewId="0">
      <selection activeCell="I18" sqref="I18"/>
    </sheetView>
  </sheetViews>
  <sheetFormatPr baseColWidth="10" defaultColWidth="12" defaultRowHeight="10.5" x14ac:dyDescent="0.2"/>
  <cols>
    <col min="1" max="1" width="12" style="2"/>
    <col min="2" max="2" width="56" style="2" customWidth="1"/>
    <col min="3" max="3" width="22.33203125" style="2" customWidth="1"/>
    <col min="4" max="4" width="26" style="2" customWidth="1"/>
    <col min="5" max="5" width="22.33203125" style="2" customWidth="1"/>
    <col min="6" max="6" width="0" style="2" hidden="1" customWidth="1"/>
    <col min="7" max="16384" width="12" style="2"/>
  </cols>
  <sheetData>
    <row r="1" spans="2:6" ht="11.25" thickBot="1" x14ac:dyDescent="0.25"/>
    <row r="2" spans="2:6" ht="11.25" hidden="1" thickBot="1" x14ac:dyDescent="0.25"/>
    <row r="3" spans="2:6" ht="26.25" customHeight="1" thickBot="1" x14ac:dyDescent="0.25">
      <c r="B3" s="75" t="s">
        <v>2</v>
      </c>
      <c r="C3" s="76"/>
      <c r="D3" s="76"/>
      <c r="E3" s="77"/>
    </row>
    <row r="4" spans="2:6" ht="15" customHeight="1" thickBot="1" x14ac:dyDescent="0.25">
      <c r="B4" s="78" t="s">
        <v>28</v>
      </c>
      <c r="C4" s="79"/>
      <c r="D4" s="79"/>
      <c r="E4" s="80"/>
    </row>
    <row r="5" spans="2:6" s="1" customFormat="1" ht="15" customHeight="1" thickBot="1" x14ac:dyDescent="0.25">
      <c r="B5" s="81" t="s">
        <v>19</v>
      </c>
      <c r="C5" s="82"/>
      <c r="D5" s="82"/>
      <c r="E5" s="10">
        <v>36</v>
      </c>
      <c r="F5" s="3"/>
    </row>
    <row r="6" spans="2:6" s="1" customFormat="1" ht="15.75" customHeight="1" thickBot="1" x14ac:dyDescent="0.25">
      <c r="B6" s="81" t="s">
        <v>40</v>
      </c>
      <c r="C6" s="82"/>
      <c r="D6" s="82"/>
      <c r="E6" s="19" t="s">
        <v>48</v>
      </c>
      <c r="F6" s="3"/>
    </row>
    <row r="7" spans="2:6" customFormat="1" ht="14.25" customHeight="1" thickBot="1" x14ac:dyDescent="0.25">
      <c r="B7" s="72" t="s">
        <v>22</v>
      </c>
      <c r="C7" s="73"/>
      <c r="D7" s="74"/>
      <c r="E7" s="8">
        <f>'FIJO '!E42</f>
        <v>381256.55999999994</v>
      </c>
    </row>
    <row r="8" spans="2:6" ht="15" customHeight="1" thickBot="1" x14ac:dyDescent="0.25">
      <c r="B8" s="78" t="s">
        <v>29</v>
      </c>
      <c r="C8" s="79"/>
      <c r="D8" s="79"/>
      <c r="E8" s="80"/>
    </row>
    <row r="9" spans="2:6" s="1" customFormat="1" ht="15" customHeight="1" thickBot="1" x14ac:dyDescent="0.25">
      <c r="B9" s="81" t="s">
        <v>41</v>
      </c>
      <c r="C9" s="82"/>
      <c r="D9" s="82"/>
      <c r="E9" s="19" t="s">
        <v>59</v>
      </c>
      <c r="F9" s="3"/>
    </row>
    <row r="10" spans="2:6" s="1" customFormat="1" ht="15.75" customHeight="1" thickBot="1" x14ac:dyDescent="0.25">
      <c r="B10" s="81" t="s">
        <v>42</v>
      </c>
      <c r="C10" s="82"/>
      <c r="D10" s="82"/>
      <c r="E10" s="19" t="s">
        <v>50</v>
      </c>
      <c r="F10" s="3"/>
    </row>
    <row r="11" spans="2:6" customFormat="1" ht="13.5" thickBot="1" x14ac:dyDescent="0.25">
      <c r="B11" s="72" t="s">
        <v>38</v>
      </c>
      <c r="C11" s="73"/>
      <c r="D11" s="74"/>
      <c r="E11" s="8">
        <f>EVENTUAL!H37</f>
        <v>83308.05</v>
      </c>
    </row>
    <row r="12" spans="2:6" customFormat="1" ht="13.5" thickBot="1" x14ac:dyDescent="0.25">
      <c r="B12" s="20"/>
      <c r="C12" s="20"/>
      <c r="D12" s="20"/>
      <c r="E12" s="21"/>
    </row>
    <row r="13" spans="2:6" customFormat="1" ht="14.25" customHeight="1" thickBot="1" x14ac:dyDescent="0.25">
      <c r="B13" s="72" t="s">
        <v>57</v>
      </c>
      <c r="C13" s="73"/>
      <c r="D13" s="74"/>
      <c r="E13" s="8">
        <f>E11+E7</f>
        <v>464564.60999999993</v>
      </c>
    </row>
    <row r="14" spans="2:6" customFormat="1" ht="13.5" customHeight="1" thickBot="1" x14ac:dyDescent="0.25">
      <c r="B14" s="12"/>
      <c r="C14" s="13"/>
      <c r="D14" s="13"/>
      <c r="E14" s="14"/>
    </row>
    <row r="15" spans="2:6" customFormat="1" ht="13.5" customHeight="1" thickBot="1" x14ac:dyDescent="0.25">
      <c r="B15" s="72" t="s">
        <v>23</v>
      </c>
      <c r="C15" s="73"/>
      <c r="D15" s="74"/>
      <c r="E15" s="8">
        <v>120000</v>
      </c>
    </row>
    <row r="16" spans="2:6" customFormat="1" ht="13.5" thickBot="1" x14ac:dyDescent="0.25">
      <c r="B16" s="12"/>
      <c r="C16" s="13"/>
      <c r="D16" s="13"/>
      <c r="E16" s="14"/>
    </row>
    <row r="17" spans="2:6" customFormat="1" ht="13.5" thickBot="1" x14ac:dyDescent="0.25">
      <c r="B17" s="72" t="s">
        <v>58</v>
      </c>
      <c r="C17" s="73"/>
      <c r="D17" s="74"/>
      <c r="E17" s="8">
        <f>E13+E15</f>
        <v>584564.60999999987</v>
      </c>
    </row>
    <row r="18" spans="2:6" customFormat="1" ht="13.5" thickBot="1" x14ac:dyDescent="0.25">
      <c r="B18" s="12"/>
      <c r="C18" s="13"/>
      <c r="D18" s="13"/>
      <c r="E18" s="14"/>
    </row>
    <row r="19" spans="2:6" customFormat="1" ht="10.5" customHeight="1" thickBot="1" x14ac:dyDescent="0.25">
      <c r="B19" s="72" t="s">
        <v>62</v>
      </c>
      <c r="C19" s="73"/>
      <c r="D19" s="74"/>
      <c r="E19" s="8">
        <f>(E17/3)*2</f>
        <v>389709.73999999993</v>
      </c>
    </row>
    <row r="20" spans="2:6" customFormat="1" ht="10.5" customHeight="1" thickBot="1" x14ac:dyDescent="0.25">
      <c r="B20" s="15"/>
      <c r="C20" s="16"/>
      <c r="D20" s="17"/>
      <c r="E20" s="18"/>
    </row>
    <row r="21" spans="2:6" customFormat="1" ht="21" customHeight="1" thickBot="1" x14ac:dyDescent="0.25">
      <c r="B21" s="83" t="s">
        <v>1</v>
      </c>
      <c r="C21" s="83"/>
      <c r="D21" s="83"/>
      <c r="E21" s="9">
        <f>E17+E19</f>
        <v>974274.34999999986</v>
      </c>
      <c r="F21" s="26" t="s">
        <v>47</v>
      </c>
    </row>
    <row r="23" spans="2:6" x14ac:dyDescent="0.2">
      <c r="E23" s="25"/>
    </row>
    <row r="24" spans="2:6" ht="11.25" thickBot="1" x14ac:dyDescent="0.25"/>
    <row r="25" spans="2:6" ht="13.5" thickBot="1" x14ac:dyDescent="0.25">
      <c r="B25" s="72" t="s">
        <v>60</v>
      </c>
      <c r="C25" s="73"/>
      <c r="D25" s="74"/>
      <c r="E25" s="8">
        <f>E17*0.21</f>
        <v>122758.56809999997</v>
      </c>
    </row>
    <row r="26" spans="2:6" ht="13.5" thickBot="1" x14ac:dyDescent="0.25">
      <c r="B26" s="72" t="s">
        <v>61</v>
      </c>
      <c r="C26" s="73"/>
      <c r="D26" s="74"/>
      <c r="E26" s="8">
        <f>E17+E25</f>
        <v>707323.1780999999</v>
      </c>
    </row>
  </sheetData>
  <mergeCells count="16">
    <mergeCell ref="B25:D25"/>
    <mergeCell ref="B26:D26"/>
    <mergeCell ref="B19:D19"/>
    <mergeCell ref="B13:D13"/>
    <mergeCell ref="B15:D15"/>
    <mergeCell ref="B21:D21"/>
    <mergeCell ref="B11:D11"/>
    <mergeCell ref="B17:D17"/>
    <mergeCell ref="B9:D9"/>
    <mergeCell ref="B10:D10"/>
    <mergeCell ref="B8:E8"/>
    <mergeCell ref="B7:D7"/>
    <mergeCell ref="B3:E3"/>
    <mergeCell ref="B4:E4"/>
    <mergeCell ref="B5:D5"/>
    <mergeCell ref="B6:D6"/>
  </mergeCells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5B980-5E93-4CCB-AE90-0104AF9379D2}">
  <dimension ref="A1:G15"/>
  <sheetViews>
    <sheetView zoomScale="120" zoomScaleNormal="120" workbookViewId="0">
      <selection activeCell="E23" sqref="E23"/>
    </sheetView>
  </sheetViews>
  <sheetFormatPr baseColWidth="10" defaultRowHeight="12.75" x14ac:dyDescent="0.2"/>
  <cols>
    <col min="1" max="1" width="38" customWidth="1"/>
    <col min="3" max="3" width="36.33203125" customWidth="1"/>
    <col min="5" max="5" width="24.33203125" customWidth="1"/>
    <col min="6" max="6" width="23" customWidth="1"/>
    <col min="7" max="7" width="20" customWidth="1"/>
  </cols>
  <sheetData>
    <row r="1" spans="1:7" ht="13.5" thickBot="1" x14ac:dyDescent="0.25">
      <c r="F1" s="26"/>
      <c r="G1" s="26"/>
    </row>
    <row r="2" spans="1:7" ht="13.5" thickBot="1" x14ac:dyDescent="0.25">
      <c r="A2" s="84" t="s">
        <v>63</v>
      </c>
      <c r="B2" s="85"/>
      <c r="C2" s="86"/>
    </row>
    <row r="3" spans="1:7" x14ac:dyDescent="0.2">
      <c r="A3" s="50" t="s">
        <v>64</v>
      </c>
      <c r="B3" s="51" t="s">
        <v>65</v>
      </c>
      <c r="C3" s="52" t="s">
        <v>66</v>
      </c>
    </row>
    <row r="4" spans="1:7" x14ac:dyDescent="0.2">
      <c r="A4" s="7" t="s">
        <v>67</v>
      </c>
      <c r="B4" s="48">
        <v>0.13</v>
      </c>
      <c r="C4" s="49">
        <f t="shared" ref="C4:C7" si="0">($C$15-$C$14)*B4</f>
        <v>58313.399299999997</v>
      </c>
    </row>
    <row r="5" spans="1:7" x14ac:dyDescent="0.2">
      <c r="A5" s="7" t="s">
        <v>68</v>
      </c>
      <c r="B5" s="48">
        <v>0.46</v>
      </c>
      <c r="C5" s="49">
        <f t="shared" si="0"/>
        <v>206339.7206</v>
      </c>
    </row>
    <row r="6" spans="1:7" x14ac:dyDescent="0.2">
      <c r="A6" s="7" t="s">
        <v>69</v>
      </c>
      <c r="B6" s="48">
        <v>0.11</v>
      </c>
      <c r="C6" s="49">
        <f t="shared" si="0"/>
        <v>49342.107100000001</v>
      </c>
    </row>
    <row r="7" spans="1:7" x14ac:dyDescent="0.2">
      <c r="A7" s="7" t="s">
        <v>70</v>
      </c>
      <c r="B7" s="48">
        <v>7.0000000000000007E-2</v>
      </c>
      <c r="C7" s="49">
        <f t="shared" si="0"/>
        <v>31399.522700000001</v>
      </c>
    </row>
    <row r="8" spans="1:7" x14ac:dyDescent="0.2">
      <c r="A8" s="7" t="s">
        <v>71</v>
      </c>
      <c r="B8" s="48">
        <v>0.04</v>
      </c>
      <c r="C8" s="49">
        <f>($C$15-$C$14)*B8</f>
        <v>17942.5844</v>
      </c>
    </row>
    <row r="9" spans="1:7" ht="13.5" thickBot="1" x14ac:dyDescent="0.25">
      <c r="A9" s="60" t="s">
        <v>72</v>
      </c>
      <c r="B9" s="61"/>
      <c r="C9" s="62">
        <f>SUM(C4:C8)</f>
        <v>363337.33410000004</v>
      </c>
    </row>
    <row r="10" spans="1:7" x14ac:dyDescent="0.2">
      <c r="A10" s="50" t="s">
        <v>73</v>
      </c>
      <c r="B10" s="51" t="s">
        <v>65</v>
      </c>
      <c r="C10" s="52" t="s">
        <v>66</v>
      </c>
    </row>
    <row r="11" spans="1:7" x14ac:dyDescent="0.2">
      <c r="A11" s="7" t="s">
        <v>74</v>
      </c>
      <c r="B11" s="48">
        <v>0.13</v>
      </c>
      <c r="C11" s="55">
        <f>($C$15-$C$14)*B11</f>
        <v>58313.399299999997</v>
      </c>
    </row>
    <row r="12" spans="1:7" ht="13.5" thickBot="1" x14ac:dyDescent="0.25">
      <c r="A12" s="53" t="s">
        <v>75</v>
      </c>
      <c r="B12" s="54">
        <v>0.06</v>
      </c>
      <c r="C12" s="55">
        <f>($C$15-$C$14)*B12</f>
        <v>26913.8766</v>
      </c>
    </row>
    <row r="13" spans="1:7" ht="13.5" thickBot="1" x14ac:dyDescent="0.25">
      <c r="A13" s="69" t="s">
        <v>72</v>
      </c>
      <c r="B13" s="70"/>
      <c r="C13" s="71">
        <f>SUM(C11:C12)</f>
        <v>85227.275899999993</v>
      </c>
    </row>
    <row r="14" spans="1:7" ht="13.5" thickBot="1" x14ac:dyDescent="0.25">
      <c r="A14" s="63" t="s">
        <v>77</v>
      </c>
      <c r="B14" s="64"/>
      <c r="C14" s="65">
        <v>120000</v>
      </c>
    </row>
    <row r="15" spans="1:7" ht="13.5" thickBot="1" x14ac:dyDescent="0.25">
      <c r="A15" s="66" t="s">
        <v>76</v>
      </c>
      <c r="B15" s="67"/>
      <c r="C15" s="68">
        <v>568564.61</v>
      </c>
    </row>
  </sheetData>
  <mergeCells count="1">
    <mergeCell ref="A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42"/>
  <sheetViews>
    <sheetView topLeftCell="A18" zoomScale="115" zoomScaleNormal="115" workbookViewId="0">
      <selection activeCell="B22" sqref="B22:B23"/>
    </sheetView>
  </sheetViews>
  <sheetFormatPr baseColWidth="10" defaultColWidth="12" defaultRowHeight="10.5" x14ac:dyDescent="0.2"/>
  <cols>
    <col min="1" max="1" width="12" style="2"/>
    <col min="2" max="2" width="56" style="2" customWidth="1"/>
    <col min="3" max="3" width="22.33203125" style="2" customWidth="1"/>
    <col min="4" max="4" width="40.1640625" style="2" customWidth="1"/>
    <col min="5" max="5" width="22.33203125" style="2" customWidth="1"/>
    <col min="6" max="6" width="13.1640625" style="2" bestFit="1" customWidth="1"/>
    <col min="7" max="7" width="15.6640625" style="2" bestFit="1" customWidth="1"/>
    <col min="8" max="16384" width="12" style="2"/>
  </cols>
  <sheetData>
    <row r="1" spans="2:8" ht="11.25" thickBot="1" x14ac:dyDescent="0.25"/>
    <row r="2" spans="2:8" ht="11.25" hidden="1" thickBot="1" x14ac:dyDescent="0.25"/>
    <row r="3" spans="2:8" ht="26.25" customHeight="1" thickBot="1" x14ac:dyDescent="0.25">
      <c r="B3" s="75" t="s">
        <v>2</v>
      </c>
      <c r="C3" s="76"/>
      <c r="D3" s="76"/>
      <c r="E3" s="77"/>
      <c r="G3" s="27"/>
    </row>
    <row r="4" spans="2:8" ht="15" customHeight="1" thickBot="1" x14ac:dyDescent="0.25">
      <c r="B4" s="75" t="s">
        <v>28</v>
      </c>
      <c r="C4" s="76"/>
      <c r="D4" s="76"/>
      <c r="E4" s="77"/>
      <c r="G4" s="27"/>
    </row>
    <row r="5" spans="2:8" s="1" customFormat="1" ht="15" customHeight="1" thickBot="1" x14ac:dyDescent="0.25">
      <c r="B5" s="81" t="s">
        <v>19</v>
      </c>
      <c r="C5" s="82"/>
      <c r="D5" s="82"/>
      <c r="E5" s="10">
        <v>36</v>
      </c>
      <c r="F5" s="3"/>
      <c r="G5" s="27"/>
    </row>
    <row r="6" spans="2:8" s="1" customFormat="1" ht="15.75" customHeight="1" thickBot="1" x14ac:dyDescent="0.25">
      <c r="B6" s="81" t="s">
        <v>24</v>
      </c>
      <c r="C6" s="82"/>
      <c r="D6" s="82"/>
      <c r="E6" s="19" t="s">
        <v>48</v>
      </c>
      <c r="F6" s="3"/>
      <c r="G6" s="27"/>
    </row>
    <row r="7" spans="2:8" customFormat="1" ht="24.75" customHeight="1" thickBot="1" x14ac:dyDescent="0.25">
      <c r="B7" s="11" t="s">
        <v>20</v>
      </c>
      <c r="C7" s="11" t="s">
        <v>4</v>
      </c>
      <c r="D7" s="11" t="s">
        <v>5</v>
      </c>
      <c r="E7" s="11" t="s">
        <v>21</v>
      </c>
      <c r="G7" s="24"/>
      <c r="H7" s="24"/>
    </row>
    <row r="8" spans="2:8" customFormat="1" ht="12.75" x14ac:dyDescent="0.2">
      <c r="B8" s="90" t="s">
        <v>3</v>
      </c>
      <c r="C8" s="91"/>
      <c r="D8" s="91"/>
      <c r="E8" s="92"/>
    </row>
    <row r="9" spans="2:8" customFormat="1" ht="12.75" x14ac:dyDescent="0.2">
      <c r="B9" s="7" t="s">
        <v>6</v>
      </c>
      <c r="C9" s="5">
        <v>29.5</v>
      </c>
      <c r="D9" s="6">
        <v>49</v>
      </c>
      <c r="E9" s="4">
        <f>D9*C9</f>
        <v>1445.5</v>
      </c>
    </row>
    <row r="10" spans="2:8" customFormat="1" ht="12.75" x14ac:dyDescent="0.2">
      <c r="B10" s="7" t="s">
        <v>7</v>
      </c>
      <c r="C10" s="5">
        <v>8.26</v>
      </c>
      <c r="D10" s="6">
        <v>49</v>
      </c>
      <c r="E10" s="4">
        <f t="shared" ref="E10:E16" si="0">D10*C10</f>
        <v>404.74</v>
      </c>
    </row>
    <row r="11" spans="2:8" customFormat="1" ht="12.75" x14ac:dyDescent="0.2">
      <c r="B11" s="7" t="s">
        <v>8</v>
      </c>
      <c r="C11" s="5">
        <v>8.5</v>
      </c>
      <c r="D11" s="6">
        <v>49</v>
      </c>
      <c r="E11" s="57">
        <v>416.5</v>
      </c>
    </row>
    <row r="12" spans="2:8" customFormat="1" ht="12.75" x14ac:dyDescent="0.2">
      <c r="B12" s="7" t="s">
        <v>9</v>
      </c>
      <c r="C12" s="5">
        <v>24.78</v>
      </c>
      <c r="D12" s="6">
        <v>49</v>
      </c>
      <c r="E12" s="4">
        <f t="shared" si="0"/>
        <v>1214.22</v>
      </c>
    </row>
    <row r="13" spans="2:8" customFormat="1" ht="12.75" x14ac:dyDescent="0.2">
      <c r="B13" s="7" t="s">
        <v>10</v>
      </c>
      <c r="C13" s="5">
        <v>10.62</v>
      </c>
      <c r="D13" s="6">
        <v>49</v>
      </c>
      <c r="E13" s="4">
        <f t="shared" si="0"/>
        <v>520.38</v>
      </c>
    </row>
    <row r="14" spans="2:8" customFormat="1" ht="12.75" x14ac:dyDescent="0.2">
      <c r="B14" s="7" t="s">
        <v>11</v>
      </c>
      <c r="C14" s="5">
        <v>10.62</v>
      </c>
      <c r="D14" s="6">
        <v>49</v>
      </c>
      <c r="E14" s="4">
        <f t="shared" si="0"/>
        <v>520.38</v>
      </c>
    </row>
    <row r="15" spans="2:8" customFormat="1" ht="12.75" x14ac:dyDescent="0.2">
      <c r="B15" s="7" t="s">
        <v>12</v>
      </c>
      <c r="C15" s="5">
        <v>2.36</v>
      </c>
      <c r="D15" s="6">
        <v>49</v>
      </c>
      <c r="E15" s="4">
        <f t="shared" si="0"/>
        <v>115.64</v>
      </c>
    </row>
    <row r="16" spans="2:8" customFormat="1" ht="12.75" x14ac:dyDescent="0.2">
      <c r="B16" s="7" t="s">
        <v>13</v>
      </c>
      <c r="C16" s="5">
        <v>4.72</v>
      </c>
      <c r="D16" s="6">
        <v>49</v>
      </c>
      <c r="E16" s="4">
        <f t="shared" si="0"/>
        <v>231.28</v>
      </c>
    </row>
    <row r="17" spans="2:6" customFormat="1" ht="13.5" thickBot="1" x14ac:dyDescent="0.25">
      <c r="B17" s="41" t="s">
        <v>0</v>
      </c>
      <c r="C17" s="42">
        <f>SUM(C9:C16)</f>
        <v>99.36</v>
      </c>
      <c r="D17" s="43"/>
      <c r="E17" s="44">
        <f>SUM(E9:E16)</f>
        <v>4868.6400000000003</v>
      </c>
      <c r="F17" s="24"/>
    </row>
    <row r="18" spans="2:6" customFormat="1" ht="12.75" x14ac:dyDescent="0.2">
      <c r="B18" s="90" t="s">
        <v>14</v>
      </c>
      <c r="C18" s="91"/>
      <c r="D18" s="91"/>
      <c r="E18" s="92"/>
    </row>
    <row r="19" spans="2:6" customFormat="1" ht="12.75" x14ac:dyDescent="0.2">
      <c r="B19" s="7" t="s">
        <v>6</v>
      </c>
      <c r="C19" s="5">
        <v>30.68</v>
      </c>
      <c r="D19" s="6">
        <v>32</v>
      </c>
      <c r="E19" s="4">
        <f t="shared" ref="E19:E36" si="1">C19*D19</f>
        <v>981.76</v>
      </c>
    </row>
    <row r="20" spans="2:6" customFormat="1" ht="12.75" x14ac:dyDescent="0.2">
      <c r="B20" s="7" t="s">
        <v>7</v>
      </c>
      <c r="C20" s="5">
        <v>10.029999999999999</v>
      </c>
      <c r="D20" s="6">
        <v>32</v>
      </c>
      <c r="E20" s="4">
        <f t="shared" si="1"/>
        <v>320.95999999999998</v>
      </c>
    </row>
    <row r="21" spans="2:6" customFormat="1" ht="12.75" x14ac:dyDescent="0.2">
      <c r="B21" s="7" t="s">
        <v>8</v>
      </c>
      <c r="C21" s="5">
        <v>11.8</v>
      </c>
      <c r="D21" s="6">
        <v>32</v>
      </c>
      <c r="E21" s="4">
        <f t="shared" si="1"/>
        <v>377.6</v>
      </c>
    </row>
    <row r="22" spans="2:6" customFormat="1" ht="12.75" x14ac:dyDescent="0.2">
      <c r="B22" s="7" t="s">
        <v>51</v>
      </c>
      <c r="C22" s="5">
        <v>29.5</v>
      </c>
      <c r="D22" s="6">
        <v>32</v>
      </c>
      <c r="E22" s="4">
        <f t="shared" si="1"/>
        <v>944</v>
      </c>
    </row>
    <row r="23" spans="2:6" customFormat="1" ht="12.75" x14ac:dyDescent="0.2">
      <c r="B23" s="7" t="s">
        <v>52</v>
      </c>
      <c r="C23" s="5">
        <v>17.7</v>
      </c>
      <c r="D23" s="6">
        <v>32</v>
      </c>
      <c r="E23" s="4">
        <f t="shared" si="1"/>
        <v>566.4</v>
      </c>
    </row>
    <row r="24" spans="2:6" customFormat="1" ht="12.75" x14ac:dyDescent="0.2">
      <c r="B24" s="7" t="s">
        <v>10</v>
      </c>
      <c r="C24" s="5">
        <v>10.62</v>
      </c>
      <c r="D24" s="6">
        <v>32</v>
      </c>
      <c r="E24" s="4">
        <f t="shared" si="1"/>
        <v>339.84</v>
      </c>
    </row>
    <row r="25" spans="2:6" customFormat="1" ht="12.75" x14ac:dyDescent="0.2">
      <c r="B25" s="7" t="s">
        <v>11</v>
      </c>
      <c r="C25" s="5">
        <v>10.62</v>
      </c>
      <c r="D25" s="6">
        <v>32</v>
      </c>
      <c r="E25" s="4">
        <f t="shared" si="1"/>
        <v>339.84</v>
      </c>
    </row>
    <row r="26" spans="2:6" customFormat="1" ht="12.75" x14ac:dyDescent="0.2">
      <c r="B26" s="7" t="s">
        <v>12</v>
      </c>
      <c r="C26" s="5">
        <v>2.36</v>
      </c>
      <c r="D26" s="6">
        <v>32</v>
      </c>
      <c r="E26" s="4">
        <f t="shared" si="1"/>
        <v>75.52</v>
      </c>
    </row>
    <row r="27" spans="2:6" customFormat="1" ht="12.75" x14ac:dyDescent="0.2">
      <c r="B27" s="7" t="s">
        <v>13</v>
      </c>
      <c r="C27" s="5">
        <v>5.9</v>
      </c>
      <c r="D27" s="6">
        <v>32</v>
      </c>
      <c r="E27" s="4">
        <f t="shared" si="1"/>
        <v>188.8</v>
      </c>
    </row>
    <row r="28" spans="2:6" customFormat="1" ht="13.5" thickBot="1" x14ac:dyDescent="0.25">
      <c r="B28" s="45" t="s">
        <v>0</v>
      </c>
      <c r="C28" s="46">
        <f>SUM(C19:C27)</f>
        <v>129.21</v>
      </c>
      <c r="D28" s="47"/>
      <c r="E28" s="44">
        <f>SUM(E19:E27)</f>
        <v>4134.72</v>
      </c>
      <c r="F28" s="24"/>
    </row>
    <row r="29" spans="2:6" customFormat="1" ht="12.75" x14ac:dyDescent="0.2">
      <c r="B29" s="90" t="s">
        <v>18</v>
      </c>
      <c r="C29" s="91"/>
      <c r="D29" s="91"/>
      <c r="E29" s="92"/>
    </row>
    <row r="30" spans="2:6" customFormat="1" ht="12.75" x14ac:dyDescent="0.2">
      <c r="B30" s="7" t="s">
        <v>15</v>
      </c>
      <c r="C30" s="5">
        <v>25.96</v>
      </c>
      <c r="D30" s="22">
        <v>10</v>
      </c>
      <c r="E30" s="4">
        <f t="shared" si="1"/>
        <v>259.60000000000002</v>
      </c>
    </row>
    <row r="31" spans="2:6" customFormat="1" ht="12.75" x14ac:dyDescent="0.2">
      <c r="B31" s="7" t="s">
        <v>16</v>
      </c>
      <c r="C31" s="5">
        <v>38.94</v>
      </c>
      <c r="D31" s="22">
        <v>10</v>
      </c>
      <c r="E31" s="4">
        <f t="shared" si="1"/>
        <v>389.4</v>
      </c>
    </row>
    <row r="32" spans="2:6" customFormat="1" ht="12.75" x14ac:dyDescent="0.2">
      <c r="B32" s="7" t="s">
        <v>17</v>
      </c>
      <c r="C32" s="5">
        <v>38.94</v>
      </c>
      <c r="D32" s="22">
        <v>10</v>
      </c>
      <c r="E32" s="4">
        <f t="shared" si="1"/>
        <v>389.4</v>
      </c>
    </row>
    <row r="33" spans="2:7" customFormat="1" ht="12.75" x14ac:dyDescent="0.2">
      <c r="B33" s="7" t="s">
        <v>8</v>
      </c>
      <c r="C33" s="5">
        <v>11.8</v>
      </c>
      <c r="D33" s="22">
        <v>10</v>
      </c>
      <c r="E33" s="4">
        <f t="shared" si="1"/>
        <v>118</v>
      </c>
    </row>
    <row r="34" spans="2:7" customFormat="1" ht="12.75" x14ac:dyDescent="0.2">
      <c r="B34" s="7" t="s">
        <v>7</v>
      </c>
      <c r="C34" s="5">
        <v>14.16</v>
      </c>
      <c r="D34" s="22">
        <v>10</v>
      </c>
      <c r="E34" s="4">
        <f t="shared" si="1"/>
        <v>141.6</v>
      </c>
    </row>
    <row r="35" spans="2:7" customFormat="1" ht="12.75" x14ac:dyDescent="0.2">
      <c r="B35" s="7" t="s">
        <v>10</v>
      </c>
      <c r="C35" s="5">
        <v>12.98</v>
      </c>
      <c r="D35" s="22">
        <v>10</v>
      </c>
      <c r="E35" s="4">
        <f t="shared" si="1"/>
        <v>129.80000000000001</v>
      </c>
    </row>
    <row r="36" spans="2:7" customFormat="1" ht="12.75" x14ac:dyDescent="0.2">
      <c r="B36" s="7" t="s">
        <v>11</v>
      </c>
      <c r="C36" s="5">
        <v>12.98</v>
      </c>
      <c r="D36" s="22">
        <v>10</v>
      </c>
      <c r="E36" s="4">
        <f t="shared" si="1"/>
        <v>129.80000000000001</v>
      </c>
    </row>
    <row r="37" spans="2:7" customFormat="1" ht="12.75" x14ac:dyDescent="0.2">
      <c r="B37" s="7" t="s">
        <v>12</v>
      </c>
      <c r="C37" s="5">
        <v>2.95</v>
      </c>
      <c r="D37" s="22">
        <v>10</v>
      </c>
      <c r="E37" s="4">
        <f t="shared" ref="E37" si="2">C37*D37</f>
        <v>29.5</v>
      </c>
    </row>
    <row r="38" spans="2:7" customFormat="1" ht="13.5" thickBot="1" x14ac:dyDescent="0.25">
      <c r="B38" s="45" t="s">
        <v>0</v>
      </c>
      <c r="C38" s="46">
        <f>SUM(C30:C37)</f>
        <v>158.70999999999998</v>
      </c>
      <c r="D38" s="47"/>
      <c r="E38" s="44">
        <f>SUM(E30:E37)</f>
        <v>1587.1</v>
      </c>
      <c r="F38" s="24"/>
    </row>
    <row r="39" spans="2:7" customFormat="1" ht="9" customHeight="1" thickBot="1" x14ac:dyDescent="0.25">
      <c r="B39" s="87"/>
      <c r="C39" s="88"/>
      <c r="D39" s="88"/>
      <c r="E39" s="89"/>
    </row>
    <row r="40" spans="2:7" customFormat="1" ht="14.25" customHeight="1" thickBot="1" x14ac:dyDescent="0.25">
      <c r="B40" s="72" t="s">
        <v>43</v>
      </c>
      <c r="C40" s="73"/>
      <c r="D40" s="74"/>
      <c r="E40" s="8">
        <f>E38+E28+E17</f>
        <v>10590.46</v>
      </c>
      <c r="F40" s="24"/>
      <c r="G40" s="24"/>
    </row>
    <row r="41" spans="2:7" ht="11.25" thickBot="1" x14ac:dyDescent="0.25"/>
    <row r="42" spans="2:7" ht="13.5" thickBot="1" x14ac:dyDescent="0.25">
      <c r="B42" s="72" t="s">
        <v>49</v>
      </c>
      <c r="C42" s="73"/>
      <c r="D42" s="74"/>
      <c r="E42" s="8">
        <f>E40*E5</f>
        <v>381256.55999999994</v>
      </c>
    </row>
  </sheetData>
  <mergeCells count="10">
    <mergeCell ref="B3:E3"/>
    <mergeCell ref="B5:D5"/>
    <mergeCell ref="B6:D6"/>
    <mergeCell ref="B40:D40"/>
    <mergeCell ref="B18:E18"/>
    <mergeCell ref="B42:D42"/>
    <mergeCell ref="B39:E39"/>
    <mergeCell ref="B4:E4"/>
    <mergeCell ref="B8:E8"/>
    <mergeCell ref="B29:E29"/>
  </mergeCells>
  <pageMargins left="0.7" right="0.7" top="0.75" bottom="0.75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37FF1-CB04-4A66-9C73-970E13E1AD84}">
  <sheetPr>
    <pageSetUpPr fitToPage="1"/>
  </sheetPr>
  <dimension ref="B1:I43"/>
  <sheetViews>
    <sheetView tabSelected="1" topLeftCell="A3" zoomScale="130" zoomScaleNormal="130" workbookViewId="0">
      <selection activeCell="J18" sqref="J18"/>
    </sheetView>
  </sheetViews>
  <sheetFormatPr baseColWidth="10" defaultColWidth="12" defaultRowHeight="10.5" x14ac:dyDescent="0.2"/>
  <cols>
    <col min="1" max="1" width="12" style="2"/>
    <col min="2" max="2" width="54.1640625" style="2" customWidth="1"/>
    <col min="3" max="3" width="22.33203125" style="2" customWidth="1"/>
    <col min="4" max="6" width="20.1640625" style="2" customWidth="1"/>
    <col min="7" max="7" width="18.5" style="2" customWidth="1"/>
    <col min="8" max="8" width="22.33203125" style="2" customWidth="1"/>
    <col min="9" max="16384" width="12" style="2"/>
  </cols>
  <sheetData>
    <row r="1" spans="2:9" ht="11.25" thickBot="1" x14ac:dyDescent="0.25"/>
    <row r="2" spans="2:9" ht="11.25" hidden="1" thickBot="1" x14ac:dyDescent="0.25"/>
    <row r="3" spans="2:9" ht="26.25" customHeight="1" thickBot="1" x14ac:dyDescent="0.25">
      <c r="B3" s="75" t="s">
        <v>2</v>
      </c>
      <c r="C3" s="76"/>
      <c r="D3" s="76"/>
      <c r="E3" s="76"/>
      <c r="F3" s="76"/>
      <c r="G3" s="76"/>
      <c r="H3" s="77"/>
    </row>
    <row r="4" spans="2:9" customFormat="1" ht="14.25" customHeight="1" thickBot="1" x14ac:dyDescent="0.25">
      <c r="B4" s="75" t="s">
        <v>29</v>
      </c>
      <c r="C4" s="76"/>
      <c r="D4" s="76"/>
      <c r="E4" s="76"/>
      <c r="F4" s="76"/>
      <c r="G4" s="76"/>
      <c r="H4" s="77"/>
    </row>
    <row r="5" spans="2:9" customFormat="1" ht="24" customHeight="1" thickBot="1" x14ac:dyDescent="0.25">
      <c r="B5" s="11" t="s">
        <v>20</v>
      </c>
      <c r="C5" s="11" t="s">
        <v>30</v>
      </c>
      <c r="D5" s="11" t="s">
        <v>31</v>
      </c>
      <c r="E5" s="11" t="s">
        <v>53</v>
      </c>
      <c r="F5" s="11" t="s">
        <v>54</v>
      </c>
      <c r="G5" s="11" t="s">
        <v>44</v>
      </c>
      <c r="H5" s="11" t="s">
        <v>32</v>
      </c>
    </row>
    <row r="6" spans="2:9" customFormat="1" ht="14.25" customHeight="1" x14ac:dyDescent="0.2">
      <c r="B6" s="90" t="s">
        <v>26</v>
      </c>
      <c r="C6" s="91"/>
      <c r="D6" s="91"/>
      <c r="E6" s="91"/>
      <c r="F6" s="91"/>
      <c r="G6" s="91"/>
      <c r="H6" s="92"/>
    </row>
    <row r="7" spans="2:9" customFormat="1" ht="14.25" customHeight="1" x14ac:dyDescent="0.2">
      <c r="B7" s="7" t="s">
        <v>6</v>
      </c>
      <c r="C7" s="28">
        <v>24.8</v>
      </c>
      <c r="D7" s="29">
        <v>6</v>
      </c>
      <c r="E7" s="29">
        <v>24</v>
      </c>
      <c r="F7" s="29">
        <v>3</v>
      </c>
      <c r="G7" s="29">
        <f>E7*F7</f>
        <v>72</v>
      </c>
      <c r="H7" s="56">
        <f>D7*C7*G7</f>
        <v>10713.6</v>
      </c>
    </row>
    <row r="8" spans="2:9" customFormat="1" ht="14.25" customHeight="1" x14ac:dyDescent="0.2">
      <c r="B8" s="7" t="s">
        <v>9</v>
      </c>
      <c r="C8" s="28">
        <v>22.35</v>
      </c>
      <c r="D8" s="29">
        <v>6</v>
      </c>
      <c r="E8" s="29">
        <v>24</v>
      </c>
      <c r="F8" s="29">
        <v>3</v>
      </c>
      <c r="G8" s="29">
        <f>E8*F8</f>
        <v>72</v>
      </c>
      <c r="H8" s="56">
        <f t="shared" ref="H8:H9" si="0">D8*C8*G8</f>
        <v>9655.2000000000007</v>
      </c>
    </row>
    <row r="9" spans="2:9" customFormat="1" ht="14.25" customHeight="1" x14ac:dyDescent="0.2">
      <c r="B9" s="7" t="s">
        <v>13</v>
      </c>
      <c r="C9" s="28">
        <v>4.72</v>
      </c>
      <c r="D9" s="29">
        <v>1</v>
      </c>
      <c r="E9" s="29">
        <v>24</v>
      </c>
      <c r="F9" s="29">
        <v>3</v>
      </c>
      <c r="G9" s="29">
        <f t="shared" ref="G9" si="1">E9*F9</f>
        <v>72</v>
      </c>
      <c r="H9" s="56">
        <f t="shared" si="0"/>
        <v>339.84</v>
      </c>
    </row>
    <row r="10" spans="2:9" customFormat="1" ht="14.25" customHeight="1" thickBot="1" x14ac:dyDescent="0.25">
      <c r="B10" s="96" t="s">
        <v>0</v>
      </c>
      <c r="C10" s="97"/>
      <c r="D10" s="97"/>
      <c r="E10" s="37"/>
      <c r="F10" s="37"/>
      <c r="G10" s="37"/>
      <c r="H10" s="58">
        <f>SUM(H7:H9)</f>
        <v>20708.640000000003</v>
      </c>
    </row>
    <row r="11" spans="2:9" customFormat="1" ht="14.25" customHeight="1" x14ac:dyDescent="0.2">
      <c r="B11" s="90" t="s">
        <v>25</v>
      </c>
      <c r="C11" s="91"/>
      <c r="D11" s="91"/>
      <c r="E11" s="91"/>
      <c r="F11" s="91"/>
      <c r="G11" s="91"/>
      <c r="H11" s="92"/>
      <c r="I11" t="s">
        <v>55</v>
      </c>
    </row>
    <row r="12" spans="2:9" customFormat="1" ht="14.25" customHeight="1" x14ac:dyDescent="0.2">
      <c r="B12" s="7" t="s">
        <v>6</v>
      </c>
      <c r="C12" s="28">
        <v>32.5</v>
      </c>
      <c r="D12" s="29">
        <v>6</v>
      </c>
      <c r="E12" s="29">
        <v>9</v>
      </c>
      <c r="F12" s="29">
        <v>1</v>
      </c>
      <c r="G12" s="29">
        <f>E12*F12</f>
        <v>9</v>
      </c>
      <c r="H12" s="30">
        <v>1755</v>
      </c>
    </row>
    <row r="13" spans="2:9" customFormat="1" ht="14.25" customHeight="1" x14ac:dyDescent="0.2">
      <c r="B13" s="7" t="s">
        <v>7</v>
      </c>
      <c r="C13" s="28">
        <v>36.76</v>
      </c>
      <c r="D13" s="29">
        <v>2</v>
      </c>
      <c r="E13" s="29">
        <v>9</v>
      </c>
      <c r="F13" s="29">
        <v>1</v>
      </c>
      <c r="G13" s="29">
        <f t="shared" ref="G13:G20" si="2">E13*F13</f>
        <v>9</v>
      </c>
      <c r="H13" s="30">
        <v>661.68</v>
      </c>
    </row>
    <row r="14" spans="2:9" customFormat="1" ht="14.25" customHeight="1" x14ac:dyDescent="0.2">
      <c r="B14" s="7" t="s">
        <v>51</v>
      </c>
      <c r="C14" s="28">
        <v>32.83</v>
      </c>
      <c r="D14" s="29">
        <v>6</v>
      </c>
      <c r="E14" s="29">
        <v>9</v>
      </c>
      <c r="F14" s="29">
        <v>1</v>
      </c>
      <c r="G14" s="29">
        <f t="shared" si="2"/>
        <v>9</v>
      </c>
      <c r="H14" s="30">
        <v>1772.82</v>
      </c>
    </row>
    <row r="15" spans="2:9" customFormat="1" ht="14.25" customHeight="1" x14ac:dyDescent="0.2">
      <c r="B15" s="7" t="s">
        <v>52</v>
      </c>
      <c r="C15" s="28">
        <v>32.83</v>
      </c>
      <c r="D15" s="29">
        <v>6</v>
      </c>
      <c r="E15" s="29">
        <v>9</v>
      </c>
      <c r="F15" s="29">
        <v>1</v>
      </c>
      <c r="G15" s="29">
        <f t="shared" si="2"/>
        <v>9</v>
      </c>
      <c r="H15" s="30">
        <v>1772.82</v>
      </c>
    </row>
    <row r="16" spans="2:9" customFormat="1" ht="14.25" customHeight="1" x14ac:dyDescent="0.2">
      <c r="B16" s="7" t="s">
        <v>10</v>
      </c>
      <c r="C16" s="28">
        <v>25.99</v>
      </c>
      <c r="D16" s="29">
        <v>6</v>
      </c>
      <c r="E16" s="29">
        <v>9</v>
      </c>
      <c r="F16" s="29">
        <v>1</v>
      </c>
      <c r="G16" s="29">
        <f t="shared" si="2"/>
        <v>9</v>
      </c>
      <c r="H16" s="30">
        <v>1403.46</v>
      </c>
    </row>
    <row r="17" spans="2:9" customFormat="1" ht="14.25" customHeight="1" x14ac:dyDescent="0.2">
      <c r="B17" s="7" t="s">
        <v>11</v>
      </c>
      <c r="C17" s="28">
        <v>22.72</v>
      </c>
      <c r="D17" s="29">
        <v>6</v>
      </c>
      <c r="E17" s="29">
        <v>9</v>
      </c>
      <c r="F17" s="29">
        <v>1</v>
      </c>
      <c r="G17" s="29">
        <f t="shared" si="2"/>
        <v>9</v>
      </c>
      <c r="H17" s="30">
        <v>1226.8800000000001</v>
      </c>
    </row>
    <row r="18" spans="2:9" customFormat="1" ht="14.25" customHeight="1" x14ac:dyDescent="0.2">
      <c r="B18" s="7" t="s">
        <v>12</v>
      </c>
      <c r="C18" s="28">
        <v>4.72</v>
      </c>
      <c r="D18" s="29">
        <v>2</v>
      </c>
      <c r="E18" s="29">
        <v>9</v>
      </c>
      <c r="F18" s="29">
        <v>1</v>
      </c>
      <c r="G18" s="29">
        <f t="shared" si="2"/>
        <v>9</v>
      </c>
      <c r="H18" s="30">
        <f t="shared" ref="H18:H20" si="3">D18*C18*G18</f>
        <v>84.96</v>
      </c>
    </row>
    <row r="19" spans="2:9" customFormat="1" ht="14.25" customHeight="1" x14ac:dyDescent="0.2">
      <c r="B19" s="7" t="s">
        <v>8</v>
      </c>
      <c r="C19" s="28">
        <v>66.599999999999994</v>
      </c>
      <c r="D19" s="29">
        <v>2</v>
      </c>
      <c r="E19" s="29">
        <v>9</v>
      </c>
      <c r="F19" s="29">
        <v>1</v>
      </c>
      <c r="G19" s="29">
        <f t="shared" si="2"/>
        <v>9</v>
      </c>
      <c r="H19" s="30">
        <v>1198.8</v>
      </c>
    </row>
    <row r="20" spans="2:9" customFormat="1" ht="14.25" customHeight="1" x14ac:dyDescent="0.2">
      <c r="B20" s="7" t="s">
        <v>13</v>
      </c>
      <c r="C20" s="31">
        <v>4.72</v>
      </c>
      <c r="D20" s="29">
        <v>2</v>
      </c>
      <c r="E20" s="29">
        <v>9</v>
      </c>
      <c r="F20" s="29">
        <v>1</v>
      </c>
      <c r="G20" s="29">
        <f t="shared" si="2"/>
        <v>9</v>
      </c>
      <c r="H20" s="30">
        <f t="shared" si="3"/>
        <v>84.96</v>
      </c>
    </row>
    <row r="21" spans="2:9" customFormat="1" ht="14.25" customHeight="1" thickBot="1" x14ac:dyDescent="0.25">
      <c r="B21" s="96" t="s">
        <v>0</v>
      </c>
      <c r="C21" s="97"/>
      <c r="D21" s="97"/>
      <c r="E21" s="37"/>
      <c r="F21" s="37"/>
      <c r="G21" s="37"/>
      <c r="H21" s="58">
        <f>SUM(H12:H20)</f>
        <v>9961.3799999999974</v>
      </c>
    </row>
    <row r="22" spans="2:9" customFormat="1" ht="14.25" customHeight="1" x14ac:dyDescent="0.2">
      <c r="B22" s="90" t="s">
        <v>27</v>
      </c>
      <c r="C22" s="91"/>
      <c r="D22" s="91"/>
      <c r="E22" s="91"/>
      <c r="F22" s="91"/>
      <c r="G22" s="91"/>
      <c r="H22" s="92"/>
    </row>
    <row r="23" spans="2:9" customFormat="1" ht="14.25" customHeight="1" x14ac:dyDescent="0.2">
      <c r="B23" s="7" t="s">
        <v>15</v>
      </c>
      <c r="C23" s="28"/>
      <c r="D23" s="32"/>
      <c r="E23" s="32"/>
      <c r="F23" s="32"/>
      <c r="G23" s="32">
        <v>0</v>
      </c>
      <c r="H23" s="30">
        <f>D23*C23*G23</f>
        <v>0</v>
      </c>
    </row>
    <row r="24" spans="2:9" customFormat="1" ht="14.25" customHeight="1" x14ac:dyDescent="0.2">
      <c r="B24" s="7" t="s">
        <v>16</v>
      </c>
      <c r="C24" s="28"/>
      <c r="D24" s="32"/>
      <c r="E24" s="32"/>
      <c r="F24" s="32"/>
      <c r="G24" s="32">
        <v>0</v>
      </c>
      <c r="H24" s="30">
        <f t="shared" ref="H24:H25" si="4">D24*C24*G24</f>
        <v>0</v>
      </c>
    </row>
    <row r="25" spans="2:9" customFormat="1" ht="12.75" x14ac:dyDescent="0.2">
      <c r="B25" s="7" t="s">
        <v>17</v>
      </c>
      <c r="C25" s="28"/>
      <c r="D25" s="32"/>
      <c r="E25" s="32"/>
      <c r="F25" s="32"/>
      <c r="G25" s="32">
        <v>0</v>
      </c>
      <c r="H25" s="30">
        <f t="shared" si="4"/>
        <v>0</v>
      </c>
    </row>
    <row r="26" spans="2:9" customFormat="1" ht="14.25" customHeight="1" thickBot="1" x14ac:dyDescent="0.25">
      <c r="B26" s="98" t="s">
        <v>0</v>
      </c>
      <c r="C26" s="99"/>
      <c r="D26" s="99"/>
      <c r="E26" s="23"/>
      <c r="F26" s="23"/>
      <c r="G26" s="23"/>
      <c r="H26" s="33">
        <f>SUM(H23:H25)</f>
        <v>0</v>
      </c>
    </row>
    <row r="27" spans="2:9" customFormat="1" ht="8.25" customHeight="1" thickBot="1" x14ac:dyDescent="0.25">
      <c r="B27" s="78"/>
      <c r="C27" s="79"/>
      <c r="D27" s="79"/>
      <c r="E27" s="79"/>
      <c r="F27" s="79"/>
      <c r="G27" s="79"/>
      <c r="H27" s="80"/>
    </row>
    <row r="28" spans="2:9" customFormat="1" ht="13.5" thickBot="1" x14ac:dyDescent="0.25">
      <c r="B28" s="93" t="s">
        <v>33</v>
      </c>
      <c r="C28" s="94"/>
      <c r="D28" s="94"/>
      <c r="E28" s="94"/>
      <c r="F28" s="94"/>
      <c r="G28" s="95"/>
      <c r="H28" s="34">
        <f>H21+H10+H26</f>
        <v>30670.02</v>
      </c>
    </row>
    <row r="29" spans="2:9" customFormat="1" ht="15" customHeight="1" thickBot="1" x14ac:dyDescent="0.25">
      <c r="B29" s="20"/>
      <c r="C29" s="20"/>
      <c r="D29" s="20"/>
      <c r="E29" s="20"/>
      <c r="F29" s="20"/>
      <c r="G29" s="20"/>
      <c r="H29" s="35"/>
    </row>
    <row r="30" spans="2:9" customFormat="1" ht="27" customHeight="1" thickBot="1" x14ac:dyDescent="0.25">
      <c r="B30" s="11" t="s">
        <v>20</v>
      </c>
      <c r="C30" s="11" t="s">
        <v>36</v>
      </c>
      <c r="D30" s="11" t="s">
        <v>39</v>
      </c>
      <c r="E30" s="11"/>
      <c r="F30" s="11"/>
      <c r="G30" s="11" t="s">
        <v>5</v>
      </c>
      <c r="H30" s="11" t="s">
        <v>32</v>
      </c>
    </row>
    <row r="31" spans="2:9" customFormat="1" ht="15" customHeight="1" x14ac:dyDescent="0.2">
      <c r="B31" s="7" t="s">
        <v>34</v>
      </c>
      <c r="C31" s="38">
        <v>59</v>
      </c>
      <c r="D31" s="29">
        <f>5*3</f>
        <v>15</v>
      </c>
      <c r="E31" s="29"/>
      <c r="F31" s="29"/>
      <c r="G31" s="29">
        <v>24</v>
      </c>
      <c r="H31" s="30">
        <f>C31*D31*G31</f>
        <v>21240</v>
      </c>
      <c r="I31" s="24"/>
    </row>
    <row r="32" spans="2:9" customFormat="1" ht="15" customHeight="1" x14ac:dyDescent="0.2">
      <c r="B32" s="7" t="s">
        <v>35</v>
      </c>
      <c r="C32" s="39">
        <v>129.21</v>
      </c>
      <c r="D32" s="29">
        <f>9*3</f>
        <v>27</v>
      </c>
      <c r="E32" s="29"/>
      <c r="F32" s="29"/>
      <c r="G32" s="29">
        <v>9</v>
      </c>
      <c r="H32" s="56">
        <f>C32*D32*G32</f>
        <v>31398.03</v>
      </c>
      <c r="I32" s="24"/>
    </row>
    <row r="33" spans="2:9" customFormat="1" ht="15" customHeight="1" thickBot="1" x14ac:dyDescent="0.25">
      <c r="B33" s="7" t="s">
        <v>56</v>
      </c>
      <c r="C33" s="40"/>
      <c r="D33" s="29">
        <v>0</v>
      </c>
      <c r="E33" s="29"/>
      <c r="F33" s="29"/>
      <c r="G33" s="29">
        <v>0</v>
      </c>
      <c r="H33" s="30">
        <f>C31*D33*G33</f>
        <v>0</v>
      </c>
      <c r="I33" s="24"/>
    </row>
    <row r="34" spans="2:9" customFormat="1" ht="8.25" customHeight="1" thickBot="1" x14ac:dyDescent="0.25">
      <c r="B34" s="78"/>
      <c r="C34" s="79"/>
      <c r="D34" s="79"/>
      <c r="E34" s="79"/>
      <c r="F34" s="79"/>
      <c r="G34" s="79"/>
      <c r="H34" s="80"/>
    </row>
    <row r="35" spans="2:9" customFormat="1" ht="15" customHeight="1" thickBot="1" x14ac:dyDescent="0.25">
      <c r="B35" s="93" t="s">
        <v>37</v>
      </c>
      <c r="C35" s="94"/>
      <c r="D35" s="94"/>
      <c r="E35" s="94"/>
      <c r="F35" s="94"/>
      <c r="G35" s="95"/>
      <c r="H35" s="34">
        <f>SUM(H31:H33)</f>
        <v>52638.03</v>
      </c>
    </row>
    <row r="36" spans="2:9" customFormat="1" ht="15" customHeight="1" thickBot="1" x14ac:dyDescent="0.25">
      <c r="B36" s="16"/>
      <c r="C36" s="16"/>
      <c r="D36" s="16"/>
      <c r="E36" s="16"/>
      <c r="F36" s="16"/>
      <c r="G36" s="16"/>
      <c r="H36" s="36"/>
    </row>
    <row r="37" spans="2:9" customFormat="1" ht="15" customHeight="1" thickBot="1" x14ac:dyDescent="0.25">
      <c r="B37" s="93" t="s">
        <v>46</v>
      </c>
      <c r="C37" s="94"/>
      <c r="D37" s="94"/>
      <c r="E37" s="94"/>
      <c r="F37" s="94"/>
      <c r="G37" s="95"/>
      <c r="H37" s="34">
        <f>H35+H28</f>
        <v>83308.05</v>
      </c>
    </row>
    <row r="38" spans="2:9" customFormat="1" ht="15" customHeight="1" x14ac:dyDescent="0.2">
      <c r="B38" s="16"/>
      <c r="C38" s="16"/>
      <c r="D38" s="16"/>
      <c r="E38" s="16"/>
      <c r="F38" s="16"/>
      <c r="G38" s="16"/>
      <c r="H38" s="36"/>
    </row>
    <row r="40" spans="2:9" x14ac:dyDescent="0.2">
      <c r="B40" s="2" t="s">
        <v>45</v>
      </c>
    </row>
    <row r="43" spans="2:9" x14ac:dyDescent="0.2">
      <c r="B43" s="59"/>
    </row>
  </sheetData>
  <mergeCells count="13">
    <mergeCell ref="B3:H3"/>
    <mergeCell ref="B4:H4"/>
    <mergeCell ref="B6:H6"/>
    <mergeCell ref="B10:D10"/>
    <mergeCell ref="B34:H34"/>
    <mergeCell ref="B35:G35"/>
    <mergeCell ref="B37:G37"/>
    <mergeCell ref="B11:H11"/>
    <mergeCell ref="B21:D21"/>
    <mergeCell ref="B22:H22"/>
    <mergeCell ref="B26:D26"/>
    <mergeCell ref="B27:H27"/>
    <mergeCell ref="B28:G28"/>
  </mergeCells>
  <pageMargins left="0.7" right="0.7" top="0.75" bottom="0.75" header="0.3" footer="0.3"/>
  <pageSetup paperSize="9" scale="7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8" ma:contentTypeDescription="Crear nuevo documento." ma:contentTypeScope="" ma:versionID="ce64fcf8c612fba45971834635b357a2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88200ffd2aa9acd56f0813d37853f238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0643B3-6175-42C6-AF8C-904098D767E2}"/>
</file>

<file path=customXml/itemProps2.xml><?xml version="1.0" encoding="utf-8"?>
<ds:datastoreItem xmlns:ds="http://schemas.openxmlformats.org/officeDocument/2006/customXml" ds:itemID="{5AB26C59-B310-4B08-9982-99DF1EAF35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BC0FAF-BBAA-46F6-BE9C-EF3E0F5DB732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650aa771-4340-47b0-82a9-20a45609cdba"/>
    <ds:schemaRef ds:uri="http://www.w3.org/XML/1998/namespace"/>
    <ds:schemaRef ds:uri="http://purl.org/dc/dcmitype/"/>
    <ds:schemaRef ds:uri="fe2c56db-766c-4c36-b3e5-267db87031a2"/>
    <ds:schemaRef ds:uri="0cc523da-d425-4f99-a8e5-5c2e3b2a633d"/>
    <ds:schemaRef ds:uri="917f2dc5-199e-433e-949e-b238ce0a390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</vt:lpstr>
      <vt:lpstr>PRESSUPOST LICITACIÓ</vt:lpstr>
      <vt:lpstr>FIJO </vt:lpstr>
      <vt:lpstr>EVENTUAL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01_V0203E5550747_B Lista ricambi Revisione A 100.01_SCREW CONVEYOR_747.14.xls</dc:title>
  <dc:creator>af</dc:creator>
  <cp:lastModifiedBy>Ubaldo Castella Benseny</cp:lastModifiedBy>
  <cp:lastPrinted>2019-07-10T12:04:14Z</cp:lastPrinted>
  <dcterms:created xsi:type="dcterms:W3CDTF">2017-07-20T15:30:24Z</dcterms:created>
  <dcterms:modified xsi:type="dcterms:W3CDTF">2024-11-11T10:46:37Z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AuthorIds_UIVersion_4608">
    <vt:lpwstr>1417</vt:lpwstr>
  </property>
  <property fmtid="{D5CDD505-2E9C-101B-9397-08002B2CF9AE}" pid="4" name="MediaServiceImageTags">
    <vt:lpwstr/>
  </property>
</Properties>
</file>