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15" yWindow="405" windowWidth="18825" windowHeight="5805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N30" i="1" l="1"/>
  <c r="M30" i="1"/>
  <c r="M32" i="1" s="1"/>
  <c r="B23" i="2" l="1"/>
  <c r="B17" i="2"/>
  <c r="B25" i="2" s="1"/>
  <c r="N29" i="1" l="1"/>
  <c r="M29" i="1"/>
  <c r="M28" i="1"/>
  <c r="N28" i="1"/>
  <c r="M27" i="1"/>
  <c r="N27" i="1"/>
  <c r="N26" i="1"/>
  <c r="M26" i="1"/>
  <c r="N25" i="1"/>
  <c r="M19" i="1"/>
  <c r="M25" i="1"/>
  <c r="N23" i="1"/>
  <c r="M23" i="1"/>
  <c r="N19" i="1"/>
  <c r="N17" i="1"/>
  <c r="M17" i="1"/>
  <c r="N15" i="1"/>
  <c r="N13" i="1"/>
  <c r="N11" i="1"/>
  <c r="N9" i="1"/>
  <c r="N7" i="1"/>
  <c r="M15" i="1"/>
  <c r="M13" i="1"/>
  <c r="M11" i="1" l="1"/>
  <c r="M9" i="1"/>
  <c r="M7" i="1"/>
  <c r="M33" i="1" l="1"/>
  <c r="M34" i="1" s="1"/>
  <c r="B27" i="2" l="1"/>
  <c r="M36" i="1"/>
</calcChain>
</file>

<file path=xl/sharedStrings.xml><?xml version="1.0" encoding="utf-8"?>
<sst xmlns="http://schemas.openxmlformats.org/spreadsheetml/2006/main" count="124" uniqueCount="97">
  <si>
    <t>Producte propostat</t>
  </si>
  <si>
    <t>Components</t>
  </si>
  <si>
    <t>Composició i equilibri</t>
  </si>
  <si>
    <t>ISMO*</t>
  </si>
  <si>
    <t>Denominació</t>
  </si>
  <si>
    <t>Tipus de producte</t>
  </si>
  <si>
    <t>Presentació</t>
  </si>
  <si>
    <t>Envàs</t>
  </si>
  <si>
    <t>Quantitat estimada de sortida</t>
  </si>
  <si>
    <t xml:space="preserve">Preu unitari  proposat </t>
  </si>
  <si>
    <t>Import proposat</t>
  </si>
  <si>
    <t xml:space="preserve">(Index Estabilitat MO en kg/tn) </t>
  </si>
  <si>
    <t>(RD 529/2023, APA 104/2022, RD 999/2017 i RD 506/2013)</t>
  </si>
  <si>
    <t xml:space="preserve">N-P-K+MgO +MO sobre pes brut </t>
  </si>
  <si>
    <t>2.3.02: Adob  orgànic NPK d’origen animal i vegetal</t>
  </si>
  <si>
    <t>Granulat de 2,5 a 4 mm **</t>
  </si>
  <si>
    <t>25kg</t>
  </si>
  <si>
    <t>MO: fems d’ovella, tortons vegetals, estimulador radicular i complex de proteïnes vegetals oxidades per a accelerar l’activitat microbiana del sòl amb nitrogen proteic de mineralització ràpida, estimulador radicular, proteïnes animals riques en N i P d’alliberament lent i vinassa de remolatxa.</t>
  </si>
  <si>
    <t>N-P-K+MgO +MO sobre pes brut</t>
  </si>
  <si>
    <t xml:space="preserve">Equilibri 1-0,7-0,4+0,9 MgO amb un mínim de 6,7 UF de macronutrients  i d’un 65% de Matèria Orgànica </t>
  </si>
  <si>
    <t>6.02: Esmena orgànica Compost</t>
  </si>
  <si>
    <t>Pellet de 4,5 mm**</t>
  </si>
  <si>
    <t>MO: fems d’ovella, tortons vegetals, estimulador radicular i complex de proteïnes vegetals oxidades per a accelerar l’activitat microbiana del sòl amb nitrogen proteic de mineralització ràpida.</t>
  </si>
  <si>
    <t>Equilibri 1-0,6-0,6+0,9 MgO amb un mínim de 5,2 UF de macronutrients i d’un 55% de Matèria Orgànica</t>
  </si>
  <si>
    <t>Granulat de 2,5 a 4 mm**</t>
  </si>
  <si>
    <t>MO: fems ovella, tortons vegetals, estimulador radicular i complex de proteïnes vegetals oxidades per a accelerar l’activitat microbiana del sòl amb nitrogen proteic de mineralització ràpida.</t>
  </si>
  <si>
    <t xml:space="preserve">N-P-K+CaO   +MgO+MO  </t>
  </si>
  <si>
    <t>Equilibri 1-1,7-1,3+4 Cao+0,5 MgO amb un mínim de 25,6 UF de macronutrients i d’un 55% de Matèria Orgànica d'origen animal. Relació C/N 12,8</t>
  </si>
  <si>
    <t>6.04: Esmena Orgànica Compost de fems</t>
  </si>
  <si>
    <t>Pellet</t>
  </si>
  <si>
    <t xml:space="preserve">N-P-K +MgO-SO3 i micronutrients </t>
  </si>
  <si>
    <t>Equilibri 1-0,9-1,5+0,2 MgO amb un mínim de 43,7 UF de macronutrients i de 0,25 UF de micronutrients. La potassa ha de ser  formulada exclusivament amb sulfat de potassa.</t>
  </si>
  <si>
    <t xml:space="preserve">Adob CE - Adob  complex NPK (Mg – S) amb micronutrients </t>
  </si>
  <si>
    <t>Granulat 3.0-3.6 mm</t>
  </si>
  <si>
    <t>N-P-K+MgO i micronutrients (d’alliberament controlat)</t>
  </si>
  <si>
    <t>Equilibri 1-0,3-0,6+0,1 MgO amb un mínim de 35 UF de macronutrients i de 0,61 UF de micronutrients. Duració 6 M</t>
  </si>
  <si>
    <t>Adob CE – Adob complex NPK (Mg) amb micronutrients encapsulat</t>
  </si>
  <si>
    <t>Encapsul.lat ***  2-4 mm</t>
  </si>
  <si>
    <t>B+Mo líquid</t>
  </si>
  <si>
    <t>Equilibri 1-1,2 amb un mínim de 2 UF de microelements.          Ecològic. ph &lt; 1</t>
  </si>
  <si>
    <t>1.3.2.02: Barreja liquida de micronutrients exclusivament minerals.</t>
  </si>
  <si>
    <t>Líquid</t>
  </si>
  <si>
    <t>1l</t>
  </si>
  <si>
    <t>Fe EDDHA</t>
  </si>
  <si>
    <t>6% ( Fe EDDHA ORTO-ORTO 4.8% ) Ecològic</t>
  </si>
  <si>
    <t>1.4.5.1.4(b): Quelat de Ferro</t>
  </si>
  <si>
    <t>GR</t>
  </si>
  <si>
    <t>1 kg</t>
  </si>
  <si>
    <t xml:space="preserve">Aillat de fong formador de micorrizes </t>
  </si>
  <si>
    <t>4.4.01: Micorrizes</t>
  </si>
  <si>
    <t>Gel</t>
  </si>
  <si>
    <t xml:space="preserve">N-K  Líquid orgànic </t>
  </si>
  <si>
    <t>Equilibri 1-0-2 amb un mínim de 12 UF de macroelements procedents d'extractes vegetals, d'un 40% de materia orgànica i d'un 10% d'aminoàcids+microelements</t>
  </si>
  <si>
    <t>Bioestimulant  organic nutricional NK</t>
  </si>
  <si>
    <t>5 l</t>
  </si>
  <si>
    <t xml:space="preserve">N líquid amb aminoàcids i àcids fúlvics  </t>
  </si>
  <si>
    <t>Equilibri 1-0-0 amb un mínim de 9 UF de macroelements,  d'un 46,9% d'aminoàcids i péptids  de proteines hidrolitzades d'origen animal i d'un  2% d'àcids fúlvics</t>
  </si>
  <si>
    <t>Fisioactivador d'origen natural amb proteïnes hidrolitzades, àcids fúlvics i microelements</t>
  </si>
  <si>
    <t>5l</t>
  </si>
  <si>
    <t>Bacteris productors de fitohormones naturals (auxines, giberel•lines i citoquinines)</t>
  </si>
  <si>
    <t xml:space="preserve">4.4.03: Microorganismes no micorrícics. </t>
  </si>
  <si>
    <t>Probiòtic afavoridor del creixement vegetal</t>
  </si>
  <si>
    <t>Àcids húmics i àcids fúlvics amb K</t>
  </si>
  <si>
    <t>Equilibri 0-0-1 amb un mínim de 8 UF de macronumtrients, d'un 70% d'extracte húmic total, d'un 60% d'àcids húmics (procedents de leornardita americana 100% natural) i d'un 10% d'àcids fúlvics sobre pes brut. Pols hidrosoluble</t>
  </si>
  <si>
    <t>6.01a:       Esmena orgànica húmica de leonardita</t>
  </si>
  <si>
    <t>Prebiòtic. Esmena húmica amb potassi</t>
  </si>
  <si>
    <t>kg</t>
  </si>
  <si>
    <t>5kg</t>
  </si>
  <si>
    <t>(*) ISMO: Índex d’estabilitat de la MO, caracteritza el potencial húmic del producte brut (no sobre materia seca)</t>
  </si>
  <si>
    <t>(**) El procés de granulació s’haurà d’haver fet en fred (sense vapor calent que esterilitzi la flora microbiana)</t>
  </si>
  <si>
    <t>(***) Cada grànul de fertilitzant ha de tenir l’equilibri i el mínim de les UF demanades i ha d’estar recobert per una capa de resina orgànica que ha d’actuar com a una membrana. Un cop alliberats tots els nutrients la capa de resina s’ha de descompondre gradualment. La salinitat,  el pH, la activitat microbiana, la qualitat de l’aigua o la pluja no han d’afectar l’alliberament dels nutrients o la duració de l’adob, tan sols hi ha d’influir la temperatura.</t>
  </si>
  <si>
    <t>Preu / Ofertat</t>
  </si>
  <si>
    <r>
      <t xml:space="preserve">Aillat del fong formador de micorrizes </t>
    </r>
    <r>
      <rPr>
        <i/>
        <sz val="8"/>
        <rFont val="Verdana"/>
        <family val="2"/>
      </rPr>
      <t xml:space="preserve">Rhizophagus irregulari, </t>
    </r>
    <r>
      <rPr>
        <sz val="8"/>
        <rFont val="Verdana"/>
        <family val="2"/>
      </rPr>
      <t>fong</t>
    </r>
    <r>
      <rPr>
        <i/>
        <sz val="8"/>
        <rFont val="Verdana"/>
        <family val="2"/>
      </rPr>
      <t xml:space="preserve"> </t>
    </r>
    <r>
      <rPr>
        <sz val="8"/>
        <rFont val="Verdana"/>
        <family val="2"/>
      </rPr>
      <t>específic per a gespa, concentració de 5x10</t>
    </r>
    <r>
      <rPr>
        <vertAlign val="superscript"/>
        <sz val="8"/>
        <rFont val="Verdana"/>
        <family val="2"/>
      </rPr>
      <t>7</t>
    </r>
    <r>
      <rPr>
        <sz val="8"/>
        <rFont val="Verdana"/>
        <family val="2"/>
      </rPr>
      <t xml:space="preserve"> propáguls/lt, en format gel semi líquid. Duració del producte comercial, 3 anys.</t>
    </r>
  </si>
  <si>
    <r>
      <t>Inoculant microbiològic a base de:
- 5x10</t>
    </r>
    <r>
      <rPr>
        <vertAlign val="superscript"/>
        <sz val="8"/>
        <rFont val="Verdana"/>
        <family val="2"/>
      </rPr>
      <t xml:space="preserve">8 </t>
    </r>
    <r>
      <rPr>
        <sz val="8"/>
        <rFont val="Verdana"/>
        <family val="2"/>
      </rPr>
      <t>UFC/ml Azospirillum brasilense.
- 2,5x10</t>
    </r>
    <r>
      <rPr>
        <vertAlign val="superscript"/>
        <sz val="8"/>
        <rFont val="Verdana"/>
        <family val="2"/>
      </rPr>
      <t>8</t>
    </r>
    <r>
      <rPr>
        <sz val="8"/>
        <rFont val="Verdana"/>
        <family val="2"/>
      </rPr>
      <t xml:space="preserve"> UFC/ml Pseudomonas kilonensis.
- 2,5x10</t>
    </r>
    <r>
      <rPr>
        <vertAlign val="superscript"/>
        <sz val="8"/>
        <rFont val="Verdana"/>
        <family val="2"/>
      </rPr>
      <t xml:space="preserve">8 </t>
    </r>
    <r>
      <rPr>
        <sz val="8"/>
        <rFont val="Verdana"/>
        <family val="2"/>
      </rPr>
      <t xml:space="preserve">UFC/ml Pseudomonas koreensis.
</t>
    </r>
  </si>
  <si>
    <t xml:space="preserve">Equilibri 1-0,6-1+0.3 MgO, amb un mínim de 20 UF de macronutrients  i d’un 55% de Matèria Orgànica </t>
  </si>
  <si>
    <t>TOTAL DE COSTOS (directes + indirectes) PREU SENSE IVA</t>
  </si>
  <si>
    <t>IVA</t>
  </si>
  <si>
    <t>TOTAL IVA INCLÒS</t>
  </si>
  <si>
    <t>Costos directes</t>
  </si>
  <si>
    <t>Import €</t>
  </si>
  <si>
    <t>...... €</t>
  </si>
  <si>
    <t>....</t>
  </si>
  <si>
    <t>Altres:</t>
  </si>
  <si>
    <t>TOTAL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</si>
  <si>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</si>
  <si>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</si>
  <si>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</si>
  <si>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</si>
  <si>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</si>
  <si>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</si>
  <si>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</si>
  <si>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COMPROVACIÓ</t>
  </si>
  <si>
    <t>Terra de diatomeas</t>
  </si>
  <si>
    <t>Diòxid de silici</t>
  </si>
  <si>
    <t>Adob i insecticida d'origen natural</t>
  </si>
  <si>
    <t>2kg</t>
  </si>
  <si>
    <t>VALORACIÓ ECONÒMICA ESTIMATIVA DELS PRODUCTES A SUBMINISTRAR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</si>
</sst>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\ &quot;kg&quot;"/>
    <numFmt numFmtId="165" formatCode="#,##0.00\ &quot;€&quot;"/>
    <numFmt numFmtId="166" formatCode="#,##0\ \l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i/>
      <sz val="8"/>
      <name val="Verdana"/>
      <family val="2"/>
    </font>
    <font>
      <vertAlign val="superscript"/>
      <sz val="8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166" fontId="3" fillId="0" borderId="9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65" fontId="3" fillId="0" borderId="0" xfId="0" applyNumberFormat="1" applyFont="1" applyFill="1"/>
    <xf numFmtId="164" fontId="3" fillId="0" borderId="13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165" fontId="3" fillId="0" borderId="6" xfId="0" applyNumberFormat="1" applyFont="1" applyFill="1" applyBorder="1" applyAlignment="1">
      <alignment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9" fontId="3" fillId="0" borderId="9" xfId="0" applyNumberFormat="1" applyFont="1" applyFill="1" applyBorder="1" applyAlignment="1">
      <alignment vertical="center" wrapText="1"/>
    </xf>
    <xf numFmtId="0" fontId="7" fillId="0" borderId="21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3" xfId="0" applyFont="1" applyBorder="1" applyAlignment="1" applyProtection="1">
      <alignment horizontal="justify" vertical="center" wrapText="1"/>
      <protection locked="0"/>
    </xf>
    <xf numFmtId="0" fontId="6" fillId="0" borderId="4" xfId="0" applyFont="1" applyBorder="1" applyAlignment="1" applyProtection="1">
      <alignment horizontal="justify" vertical="center" wrapText="1"/>
      <protection locked="0"/>
    </xf>
    <xf numFmtId="0" fontId="6" fillId="0" borderId="3" xfId="0" applyFont="1" applyBorder="1" applyAlignment="1" applyProtection="1">
      <alignment horizontal="justify" vertical="center" wrapText="1"/>
      <protection locked="0"/>
    </xf>
    <xf numFmtId="0" fontId="6" fillId="0" borderId="20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7" fillId="0" borderId="21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6" fillId="0" borderId="20" xfId="0" applyFont="1" applyBorder="1" applyAlignment="1" applyProtection="1">
      <alignment horizontal="justify" vertical="center" wrapText="1"/>
      <protection locked="0"/>
    </xf>
    <xf numFmtId="0" fontId="7" fillId="2" borderId="3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4" borderId="0" xfId="0" applyFont="1" applyFill="1"/>
    <xf numFmtId="165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9" xfId="0" applyNumberFormat="1" applyFont="1" applyFill="1" applyBorder="1" applyAlignment="1" applyProtection="1">
      <alignment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vertical="center" wrapText="1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165" fontId="3" fillId="0" borderId="10" xfId="0" applyNumberFormat="1" applyFont="1" applyFill="1" applyBorder="1" applyAlignment="1">
      <alignment horizontal="center" vertical="center" wrapText="1"/>
    </xf>
    <xf numFmtId="165" fontId="3" fillId="0" borderId="29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 applyProtection="1">
      <alignment vertical="center" wrapText="1"/>
      <protection locked="0"/>
    </xf>
    <xf numFmtId="165" fontId="3" fillId="0" borderId="30" xfId="0" applyNumberFormat="1" applyFont="1" applyFill="1" applyBorder="1" applyAlignment="1">
      <alignment horizontal="center" vertical="center" wrapText="1"/>
    </xf>
    <xf numFmtId="165" fontId="3" fillId="0" borderId="27" xfId="0" applyNumberFormat="1" applyFont="1" applyFill="1" applyBorder="1" applyAlignment="1">
      <alignment horizontal="center" vertical="center" wrapText="1"/>
    </xf>
    <xf numFmtId="165" fontId="3" fillId="0" borderId="28" xfId="0" applyNumberFormat="1" applyFont="1" applyFill="1" applyBorder="1" applyAlignment="1">
      <alignment horizontal="center" vertical="center" wrapText="1"/>
    </xf>
    <xf numFmtId="8" fontId="3" fillId="0" borderId="10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165" fontId="3" fillId="0" borderId="19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164" fontId="3" fillId="0" borderId="26" xfId="0" applyNumberFormat="1" applyFont="1" applyFill="1" applyBorder="1" applyAlignment="1">
      <alignment horizontal="center" vertical="center" wrapText="1"/>
    </xf>
    <xf numFmtId="165" fontId="3" fillId="0" borderId="26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43"/>
  <sheetViews>
    <sheetView tabSelected="1" workbookViewId="0">
      <selection activeCell="G7" sqref="G7:G8"/>
    </sheetView>
  </sheetViews>
  <sheetFormatPr defaultColWidth="8.7109375" defaultRowHeight="10.5" x14ac:dyDescent="0.15"/>
  <cols>
    <col min="1" max="1" width="8.7109375" style="12"/>
    <col min="2" max="2" width="14" style="12" customWidth="1"/>
    <col min="3" max="3" width="14.42578125" style="13" customWidth="1"/>
    <col min="4" max="4" width="30.42578125" style="13" customWidth="1"/>
    <col min="5" max="5" width="12.140625" style="12" customWidth="1"/>
    <col min="6" max="6" width="17" style="12" customWidth="1"/>
    <col min="7" max="7" width="13.42578125" style="12" customWidth="1"/>
    <col min="8" max="8" width="14.7109375" style="12" customWidth="1"/>
    <col min="9" max="9" width="7.42578125" style="12" bestFit="1" customWidth="1"/>
    <col min="10" max="10" width="17" style="12" customWidth="1"/>
    <col min="11" max="12" width="10.5703125" style="12" customWidth="1"/>
    <col min="13" max="13" width="17" style="12" customWidth="1"/>
    <col min="14" max="14" width="21" style="12" customWidth="1"/>
    <col min="15" max="16" width="10.7109375" style="12" bestFit="1" customWidth="1"/>
    <col min="17" max="17" width="8.7109375" style="12"/>
    <col min="18" max="18" width="10.5703125" style="12" bestFit="1" customWidth="1"/>
    <col min="19" max="16384" width="8.7109375" style="12"/>
  </cols>
  <sheetData>
    <row r="3" spans="2:18" ht="21" customHeight="1" x14ac:dyDescent="0.15">
      <c r="B3" s="89" t="s">
        <v>96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2:18" ht="11.25" thickBot="1" x14ac:dyDescent="0.2"/>
    <row r="5" spans="2:18" ht="31.5" customHeight="1" x14ac:dyDescent="0.15">
      <c r="B5" s="90" t="s">
        <v>0</v>
      </c>
      <c r="C5" s="90" t="s">
        <v>1</v>
      </c>
      <c r="D5" s="90" t="s">
        <v>2</v>
      </c>
      <c r="E5" s="14" t="s">
        <v>3</v>
      </c>
      <c r="F5" s="2" t="s">
        <v>4</v>
      </c>
      <c r="G5" s="90" t="s">
        <v>5</v>
      </c>
      <c r="H5" s="90" t="s">
        <v>6</v>
      </c>
      <c r="I5" s="90" t="s">
        <v>7</v>
      </c>
      <c r="J5" s="90" t="s">
        <v>8</v>
      </c>
      <c r="K5" s="90" t="s">
        <v>9</v>
      </c>
      <c r="L5" s="64" t="s">
        <v>71</v>
      </c>
      <c r="M5" s="90" t="s">
        <v>10</v>
      </c>
    </row>
    <row r="6" spans="2:18" ht="42.75" thickBot="1" x14ac:dyDescent="0.2">
      <c r="B6" s="91"/>
      <c r="C6" s="91"/>
      <c r="D6" s="91"/>
      <c r="E6" s="3" t="s">
        <v>11</v>
      </c>
      <c r="F6" s="3" t="s">
        <v>12</v>
      </c>
      <c r="G6" s="91"/>
      <c r="H6" s="91"/>
      <c r="I6" s="91"/>
      <c r="J6" s="91"/>
      <c r="K6" s="91"/>
      <c r="L6" s="65"/>
      <c r="M6" s="91"/>
    </row>
    <row r="7" spans="2:18" ht="31.5" x14ac:dyDescent="0.15">
      <c r="B7" s="98"/>
      <c r="C7" s="99" t="s">
        <v>13</v>
      </c>
      <c r="D7" s="53" t="s">
        <v>74</v>
      </c>
      <c r="E7" s="100">
        <v>150</v>
      </c>
      <c r="F7" s="84" t="s">
        <v>14</v>
      </c>
      <c r="G7" s="85"/>
      <c r="H7" s="86" t="s">
        <v>15</v>
      </c>
      <c r="I7" s="86" t="s">
        <v>16</v>
      </c>
      <c r="J7" s="96">
        <v>24000</v>
      </c>
      <c r="K7" s="97">
        <v>1.38</v>
      </c>
      <c r="L7" s="66"/>
      <c r="M7" s="58">
        <f>+ROUND(J7*L7,2)</f>
        <v>0</v>
      </c>
      <c r="N7" s="93" t="str">
        <f>+IF(L7&gt;K7,"Preu ofertat supera preu de sortida","")</f>
        <v/>
      </c>
      <c r="R7" s="15"/>
    </row>
    <row r="8" spans="2:18" ht="105.75" thickBot="1" x14ac:dyDescent="0.2">
      <c r="B8" s="83"/>
      <c r="C8" s="78"/>
      <c r="D8" s="43" t="s">
        <v>17</v>
      </c>
      <c r="E8" s="78"/>
      <c r="F8" s="78"/>
      <c r="G8" s="81"/>
      <c r="H8" s="70"/>
      <c r="I8" s="70"/>
      <c r="J8" s="75"/>
      <c r="K8" s="73"/>
      <c r="L8" s="67"/>
      <c r="M8" s="59"/>
      <c r="N8" s="93"/>
      <c r="O8" s="15"/>
      <c r="P8" s="17"/>
    </row>
    <row r="9" spans="2:18" ht="42" x14ac:dyDescent="0.15">
      <c r="B9" s="76"/>
      <c r="C9" s="87" t="s">
        <v>18</v>
      </c>
      <c r="D9" s="45" t="s">
        <v>19</v>
      </c>
      <c r="E9" s="88">
        <v>450</v>
      </c>
      <c r="F9" s="78" t="s">
        <v>20</v>
      </c>
      <c r="G9" s="80"/>
      <c r="H9" s="70" t="s">
        <v>21</v>
      </c>
      <c r="I9" s="70" t="s">
        <v>16</v>
      </c>
      <c r="J9" s="71">
        <v>3800</v>
      </c>
      <c r="K9" s="73">
        <v>0.54</v>
      </c>
      <c r="L9" s="66"/>
      <c r="M9" s="58">
        <f>+ROUND(J9*L9,2)</f>
        <v>0</v>
      </c>
      <c r="N9" s="93" t="str">
        <f>+IF(L9&gt;K9,"Preu ofertat supera preu de sortida","")</f>
        <v/>
      </c>
      <c r="P9" s="17"/>
      <c r="R9" s="15"/>
    </row>
    <row r="10" spans="2:18" ht="63.75" thickBot="1" x14ac:dyDescent="0.2">
      <c r="B10" s="83"/>
      <c r="C10" s="87"/>
      <c r="D10" s="43" t="s">
        <v>22</v>
      </c>
      <c r="E10" s="88"/>
      <c r="F10" s="78"/>
      <c r="G10" s="81"/>
      <c r="H10" s="70"/>
      <c r="I10" s="70"/>
      <c r="J10" s="75"/>
      <c r="K10" s="73"/>
      <c r="L10" s="67"/>
      <c r="M10" s="59"/>
      <c r="N10" s="93"/>
      <c r="O10" s="15"/>
    </row>
    <row r="11" spans="2:18" ht="42" x14ac:dyDescent="0.15">
      <c r="B11" s="76"/>
      <c r="C11" s="87" t="s">
        <v>13</v>
      </c>
      <c r="D11" s="45" t="s">
        <v>23</v>
      </c>
      <c r="E11" s="88">
        <v>400</v>
      </c>
      <c r="F11" s="78" t="s">
        <v>20</v>
      </c>
      <c r="G11" s="80"/>
      <c r="H11" s="70" t="s">
        <v>24</v>
      </c>
      <c r="I11" s="70" t="s">
        <v>16</v>
      </c>
      <c r="J11" s="71">
        <v>14300</v>
      </c>
      <c r="K11" s="73">
        <v>0.87</v>
      </c>
      <c r="L11" s="66"/>
      <c r="M11" s="58">
        <f>+ROUND(J11*L11,2)</f>
        <v>0</v>
      </c>
      <c r="N11" s="93" t="str">
        <f>+IF(L11&gt;K11,"Preu ofertat supera preu de sortida","")</f>
        <v/>
      </c>
      <c r="P11" s="15"/>
      <c r="R11" s="15"/>
    </row>
    <row r="12" spans="2:18" ht="63.75" thickBot="1" x14ac:dyDescent="0.2">
      <c r="B12" s="83"/>
      <c r="C12" s="87"/>
      <c r="D12" s="46" t="s">
        <v>25</v>
      </c>
      <c r="E12" s="88"/>
      <c r="F12" s="78"/>
      <c r="G12" s="81"/>
      <c r="H12" s="70"/>
      <c r="I12" s="70"/>
      <c r="J12" s="75"/>
      <c r="K12" s="73"/>
      <c r="L12" s="67"/>
      <c r="M12" s="59"/>
      <c r="N12" s="93"/>
      <c r="O12" s="15"/>
    </row>
    <row r="13" spans="2:18" x14ac:dyDescent="0.15">
      <c r="B13" s="76"/>
      <c r="C13" s="78" t="s">
        <v>26</v>
      </c>
      <c r="D13" s="81" t="s">
        <v>27</v>
      </c>
      <c r="E13" s="79"/>
      <c r="F13" s="78" t="s">
        <v>28</v>
      </c>
      <c r="G13" s="80"/>
      <c r="H13" s="70" t="s">
        <v>29</v>
      </c>
      <c r="I13" s="70" t="s">
        <v>16</v>
      </c>
      <c r="J13" s="71">
        <v>5000</v>
      </c>
      <c r="K13" s="73">
        <v>0.59</v>
      </c>
      <c r="L13" s="66"/>
      <c r="M13" s="58">
        <f>+ROUND(J13*L13,2)</f>
        <v>0</v>
      </c>
      <c r="N13" s="93" t="str">
        <f>+IF(L13&gt;K13,"Preu ofertat supera preu de sortida","")</f>
        <v/>
      </c>
      <c r="R13" s="15"/>
    </row>
    <row r="14" spans="2:18" ht="51.75" customHeight="1" thickBot="1" x14ac:dyDescent="0.2">
      <c r="B14" s="83"/>
      <c r="C14" s="78"/>
      <c r="D14" s="78"/>
      <c r="E14" s="79"/>
      <c r="F14" s="78"/>
      <c r="G14" s="81"/>
      <c r="H14" s="70"/>
      <c r="I14" s="70"/>
      <c r="J14" s="75"/>
      <c r="K14" s="73"/>
      <c r="L14" s="67"/>
      <c r="M14" s="59"/>
      <c r="N14" s="93"/>
      <c r="O14" s="15"/>
      <c r="P14" s="15"/>
    </row>
    <row r="15" spans="2:18" x14ac:dyDescent="0.15">
      <c r="B15" s="76"/>
      <c r="C15" s="78" t="s">
        <v>30</v>
      </c>
      <c r="D15" s="78" t="s">
        <v>31</v>
      </c>
      <c r="E15" s="79"/>
      <c r="F15" s="78" t="s">
        <v>32</v>
      </c>
      <c r="G15" s="80"/>
      <c r="H15" s="70" t="s">
        <v>33</v>
      </c>
      <c r="I15" s="70" t="s">
        <v>16</v>
      </c>
      <c r="J15" s="71">
        <v>1200</v>
      </c>
      <c r="K15" s="73">
        <v>1.03</v>
      </c>
      <c r="L15" s="66"/>
      <c r="M15" s="58">
        <f>+ROUND(J15*L15,2)</f>
        <v>0</v>
      </c>
      <c r="N15" s="93" t="str">
        <f>+IF(L15&gt;K15,"Preu ofertat supera preu de sortida","")</f>
        <v/>
      </c>
      <c r="R15" s="15"/>
    </row>
    <row r="16" spans="2:18" ht="64.5" customHeight="1" thickBot="1" x14ac:dyDescent="0.2">
      <c r="B16" s="83"/>
      <c r="C16" s="78"/>
      <c r="D16" s="78"/>
      <c r="E16" s="79"/>
      <c r="F16" s="78"/>
      <c r="G16" s="81"/>
      <c r="H16" s="70"/>
      <c r="I16" s="70"/>
      <c r="J16" s="75"/>
      <c r="K16" s="73"/>
      <c r="L16" s="67"/>
      <c r="M16" s="59"/>
      <c r="N16" s="93"/>
      <c r="O16" s="15"/>
      <c r="P16" s="15"/>
    </row>
    <row r="17" spans="2:18" x14ac:dyDescent="0.15">
      <c r="B17" s="76"/>
      <c r="C17" s="78" t="s">
        <v>34</v>
      </c>
      <c r="D17" s="78" t="s">
        <v>35</v>
      </c>
      <c r="E17" s="79"/>
      <c r="F17" s="78" t="s">
        <v>36</v>
      </c>
      <c r="G17" s="80"/>
      <c r="H17" s="70" t="s">
        <v>37</v>
      </c>
      <c r="I17" s="70" t="s">
        <v>16</v>
      </c>
      <c r="J17" s="71">
        <v>1450</v>
      </c>
      <c r="K17" s="73">
        <v>4.93</v>
      </c>
      <c r="L17" s="66"/>
      <c r="M17" s="58">
        <f>+ROUND(J17*L17,2)</f>
        <v>0</v>
      </c>
      <c r="N17" s="93" t="str">
        <f>+IF(L17&gt;K17,"Preu ofertat supera preu de sortida","")</f>
        <v/>
      </c>
    </row>
    <row r="18" spans="2:18" ht="51" customHeight="1" x14ac:dyDescent="0.15">
      <c r="B18" s="83"/>
      <c r="C18" s="78"/>
      <c r="D18" s="78"/>
      <c r="E18" s="79"/>
      <c r="F18" s="78"/>
      <c r="G18" s="81"/>
      <c r="H18" s="70"/>
      <c r="I18" s="70"/>
      <c r="J18" s="75"/>
      <c r="K18" s="73"/>
      <c r="L18" s="67"/>
      <c r="M18" s="59"/>
      <c r="N18" s="93"/>
      <c r="O18" s="15"/>
      <c r="P18" s="15"/>
      <c r="R18" s="15"/>
    </row>
    <row r="19" spans="2:18" x14ac:dyDescent="0.15">
      <c r="B19" s="76"/>
      <c r="C19" s="80" t="s">
        <v>38</v>
      </c>
      <c r="D19" s="78" t="s">
        <v>39</v>
      </c>
      <c r="E19" s="79"/>
      <c r="F19" s="78" t="s">
        <v>40</v>
      </c>
      <c r="G19" s="80"/>
      <c r="H19" s="70" t="s">
        <v>41</v>
      </c>
      <c r="I19" s="70" t="s">
        <v>42</v>
      </c>
      <c r="J19" s="70">
        <v>25</v>
      </c>
      <c r="K19" s="73">
        <v>16.559999999999999</v>
      </c>
      <c r="L19" s="68"/>
      <c r="M19" s="60">
        <f>+ROUND(J19*L19,2)</f>
        <v>0</v>
      </c>
      <c r="N19" s="94" t="str">
        <f>+IF(L19&gt;K19,"Preu ofert supera preu de sortida","")</f>
        <v/>
      </c>
    </row>
    <row r="20" spans="2:18" x14ac:dyDescent="0.15">
      <c r="B20" s="77"/>
      <c r="C20" s="82"/>
      <c r="D20" s="78"/>
      <c r="E20" s="79"/>
      <c r="F20" s="78"/>
      <c r="G20" s="82"/>
      <c r="H20" s="70"/>
      <c r="I20" s="70"/>
      <c r="J20" s="70"/>
      <c r="K20" s="73"/>
      <c r="L20" s="69"/>
      <c r="M20" s="60"/>
      <c r="N20" s="94"/>
      <c r="P20" s="15"/>
      <c r="R20" s="15"/>
    </row>
    <row r="21" spans="2:18" x14ac:dyDescent="0.15">
      <c r="B21" s="77"/>
      <c r="C21" s="82"/>
      <c r="D21" s="78"/>
      <c r="E21" s="79"/>
      <c r="F21" s="78"/>
      <c r="G21" s="82"/>
      <c r="H21" s="70"/>
      <c r="I21" s="70"/>
      <c r="J21" s="70"/>
      <c r="K21" s="73"/>
      <c r="L21" s="69"/>
      <c r="M21" s="60"/>
      <c r="N21" s="94"/>
    </row>
    <row r="22" spans="2:18" ht="22.5" customHeight="1" thickBot="1" x14ac:dyDescent="0.2">
      <c r="B22" s="83"/>
      <c r="C22" s="81"/>
      <c r="D22" s="78"/>
      <c r="E22" s="79"/>
      <c r="F22" s="78"/>
      <c r="G22" s="81"/>
      <c r="H22" s="70"/>
      <c r="I22" s="70"/>
      <c r="J22" s="70"/>
      <c r="K22" s="73"/>
      <c r="L22" s="67"/>
      <c r="M22" s="60"/>
      <c r="N22" s="94"/>
      <c r="O22" s="15"/>
    </row>
    <row r="23" spans="2:18" x14ac:dyDescent="0.15">
      <c r="B23" s="76"/>
      <c r="C23" s="78" t="s">
        <v>43</v>
      </c>
      <c r="D23" s="78" t="s">
        <v>44</v>
      </c>
      <c r="E23" s="79"/>
      <c r="F23" s="78" t="s">
        <v>45</v>
      </c>
      <c r="G23" s="80"/>
      <c r="H23" s="70" t="s">
        <v>46</v>
      </c>
      <c r="I23" s="70" t="s">
        <v>47</v>
      </c>
      <c r="J23" s="71">
        <v>100</v>
      </c>
      <c r="K23" s="73">
        <v>13.2</v>
      </c>
      <c r="L23" s="66"/>
      <c r="M23" s="58">
        <f>+ROUND(J23*L23,2)</f>
        <v>0</v>
      </c>
      <c r="N23" s="93" t="str">
        <f>+IF(L23&gt;K23,"Preu ofertat supera preu de sortida","")</f>
        <v/>
      </c>
      <c r="P23" s="15"/>
    </row>
    <row r="24" spans="2:18" ht="32.25" customHeight="1" x14ac:dyDescent="0.15">
      <c r="B24" s="77"/>
      <c r="C24" s="78"/>
      <c r="D24" s="78"/>
      <c r="E24" s="79"/>
      <c r="F24" s="78"/>
      <c r="G24" s="81"/>
      <c r="H24" s="70"/>
      <c r="I24" s="70"/>
      <c r="J24" s="72"/>
      <c r="K24" s="74"/>
      <c r="L24" s="69"/>
      <c r="M24" s="59"/>
      <c r="N24" s="93"/>
      <c r="O24" s="15"/>
      <c r="R24" s="15"/>
    </row>
    <row r="25" spans="2:18" ht="74.25" x14ac:dyDescent="0.15">
      <c r="B25" s="47"/>
      <c r="C25" s="48" t="s">
        <v>48</v>
      </c>
      <c r="D25" s="48" t="s">
        <v>72</v>
      </c>
      <c r="E25" s="48"/>
      <c r="F25" s="48" t="s">
        <v>49</v>
      </c>
      <c r="G25" s="48"/>
      <c r="H25" s="4" t="s">
        <v>50</v>
      </c>
      <c r="I25" s="4" t="s">
        <v>42</v>
      </c>
      <c r="J25" s="6">
        <v>5</v>
      </c>
      <c r="K25" s="7">
        <v>242</v>
      </c>
      <c r="L25" s="41"/>
      <c r="M25" s="54">
        <f t="shared" ref="M25:M30" si="0">+ROUND(J25*L25,2)</f>
        <v>0</v>
      </c>
      <c r="N25" s="18" t="str">
        <f t="shared" ref="N25:N30" si="1">+IF(L25&gt;K25,"Preu ofert supera preu de sortida","")</f>
        <v/>
      </c>
      <c r="O25" s="15"/>
      <c r="P25" s="15"/>
      <c r="R25" s="15"/>
    </row>
    <row r="26" spans="2:18" ht="63" x14ac:dyDescent="0.15">
      <c r="B26" s="47"/>
      <c r="C26" s="48" t="s">
        <v>51</v>
      </c>
      <c r="D26" s="48" t="s">
        <v>52</v>
      </c>
      <c r="E26" s="48"/>
      <c r="F26" s="49"/>
      <c r="G26" s="48" t="s">
        <v>53</v>
      </c>
      <c r="H26" s="4" t="s">
        <v>41</v>
      </c>
      <c r="I26" s="4" t="s">
        <v>54</v>
      </c>
      <c r="J26" s="6">
        <v>100</v>
      </c>
      <c r="K26" s="7">
        <v>7.15</v>
      </c>
      <c r="L26" s="41"/>
      <c r="M26" s="54">
        <f t="shared" si="0"/>
        <v>0</v>
      </c>
      <c r="N26" s="18" t="str">
        <f t="shared" si="1"/>
        <v/>
      </c>
      <c r="O26" s="15"/>
      <c r="P26" s="15"/>
      <c r="R26" s="15"/>
    </row>
    <row r="27" spans="2:18" ht="73.5" x14ac:dyDescent="0.15">
      <c r="B27" s="47"/>
      <c r="C27" s="48" t="s">
        <v>55</v>
      </c>
      <c r="D27" s="48" t="s">
        <v>56</v>
      </c>
      <c r="E27" s="48"/>
      <c r="F27" s="49"/>
      <c r="G27" s="48" t="s">
        <v>57</v>
      </c>
      <c r="H27" s="4" t="s">
        <v>41</v>
      </c>
      <c r="I27" s="4" t="s">
        <v>58</v>
      </c>
      <c r="J27" s="6">
        <v>15</v>
      </c>
      <c r="K27" s="7">
        <v>11.57</v>
      </c>
      <c r="L27" s="41"/>
      <c r="M27" s="54">
        <f t="shared" si="0"/>
        <v>0</v>
      </c>
      <c r="N27" s="18" t="str">
        <f t="shared" si="1"/>
        <v/>
      </c>
      <c r="O27" s="15"/>
      <c r="P27" s="15"/>
      <c r="R27" s="15"/>
    </row>
    <row r="28" spans="2:18" ht="87" thickBot="1" x14ac:dyDescent="0.2">
      <c r="B28" s="47"/>
      <c r="C28" s="48" t="s">
        <v>59</v>
      </c>
      <c r="D28" s="48" t="s">
        <v>73</v>
      </c>
      <c r="E28" s="48"/>
      <c r="F28" s="48" t="s">
        <v>60</v>
      </c>
      <c r="G28" s="48" t="s">
        <v>61</v>
      </c>
      <c r="H28" s="4" t="s">
        <v>41</v>
      </c>
      <c r="I28" s="4" t="s">
        <v>42</v>
      </c>
      <c r="J28" s="6">
        <v>25</v>
      </c>
      <c r="K28" s="7">
        <v>21.89</v>
      </c>
      <c r="L28" s="41"/>
      <c r="M28" s="54">
        <f t="shared" si="0"/>
        <v>0</v>
      </c>
      <c r="N28" s="18" t="str">
        <f t="shared" si="1"/>
        <v/>
      </c>
      <c r="O28" s="15"/>
      <c r="P28" s="15"/>
      <c r="R28" s="15"/>
    </row>
    <row r="29" spans="2:18" ht="73.5" x14ac:dyDescent="0.15">
      <c r="B29" s="44"/>
      <c r="C29" s="45" t="s">
        <v>62</v>
      </c>
      <c r="D29" s="45" t="s">
        <v>63</v>
      </c>
      <c r="E29" s="45"/>
      <c r="F29" s="45" t="s">
        <v>64</v>
      </c>
      <c r="G29" s="45" t="s">
        <v>65</v>
      </c>
      <c r="H29" s="52" t="s">
        <v>66</v>
      </c>
      <c r="I29" s="52" t="s">
        <v>67</v>
      </c>
      <c r="J29" s="16">
        <v>50</v>
      </c>
      <c r="K29" s="5">
        <v>12.93</v>
      </c>
      <c r="L29" s="42"/>
      <c r="M29" s="55">
        <f t="shared" si="0"/>
        <v>0</v>
      </c>
      <c r="N29" s="18" t="str">
        <f t="shared" si="1"/>
        <v/>
      </c>
      <c r="O29" s="15"/>
      <c r="P29" s="15"/>
      <c r="R29" s="15"/>
    </row>
    <row r="30" spans="2:18" ht="42.75" thickBot="1" x14ac:dyDescent="0.2">
      <c r="B30" s="50"/>
      <c r="C30" s="51" t="s">
        <v>92</v>
      </c>
      <c r="D30" s="51" t="s">
        <v>93</v>
      </c>
      <c r="E30" s="51"/>
      <c r="F30" s="51"/>
      <c r="G30" s="51" t="s">
        <v>94</v>
      </c>
      <c r="H30" s="8" t="s">
        <v>66</v>
      </c>
      <c r="I30" s="8" t="s">
        <v>95</v>
      </c>
      <c r="J30" s="9">
        <v>25</v>
      </c>
      <c r="K30" s="10">
        <v>13.1</v>
      </c>
      <c r="L30" s="56"/>
      <c r="M30" s="57">
        <f t="shared" si="0"/>
        <v>0</v>
      </c>
      <c r="N30" s="18" t="str">
        <f t="shared" si="1"/>
        <v/>
      </c>
      <c r="O30" s="15"/>
      <c r="P30" s="15"/>
      <c r="R30" s="15"/>
    </row>
    <row r="31" spans="2:18" x14ac:dyDescent="0.15">
      <c r="C31" s="11"/>
      <c r="L31" s="19"/>
      <c r="M31" s="19"/>
    </row>
    <row r="32" spans="2:18" ht="30.75" customHeight="1" x14ac:dyDescent="0.15">
      <c r="B32" s="95" t="s">
        <v>75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20">
        <f>SUM(M7:M30)</f>
        <v>0</v>
      </c>
      <c r="O32" s="15"/>
      <c r="P32" s="15"/>
      <c r="R32" s="15"/>
    </row>
    <row r="33" spans="2:13" ht="15.75" customHeight="1" x14ac:dyDescent="0.15">
      <c r="B33" s="70" t="s">
        <v>76</v>
      </c>
      <c r="C33" s="70"/>
      <c r="D33" s="70"/>
      <c r="E33" s="70"/>
      <c r="F33" s="70"/>
      <c r="G33" s="70"/>
      <c r="H33" s="70"/>
      <c r="I33" s="70"/>
      <c r="J33" s="70"/>
      <c r="K33" s="70"/>
      <c r="L33" s="21"/>
      <c r="M33" s="7">
        <f>+M32*L33</f>
        <v>0</v>
      </c>
    </row>
    <row r="34" spans="2:13" ht="31.5" customHeight="1" x14ac:dyDescent="0.15">
      <c r="B34" s="61" t="s">
        <v>77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7">
        <f>+M32+M33</f>
        <v>0</v>
      </c>
    </row>
    <row r="36" spans="2:13" x14ac:dyDescent="0.15">
      <c r="B36" s="92" t="s">
        <v>91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40" t="str">
        <f>+IF(M32='ESTUDI COSTOS'!B25,"CORRECTE","ERROR")</f>
        <v>CORRECTE</v>
      </c>
    </row>
    <row r="39" spans="2:13" x14ac:dyDescent="0.15">
      <c r="C39" s="62" t="s">
        <v>68</v>
      </c>
      <c r="D39" s="62"/>
      <c r="E39" s="62"/>
      <c r="F39" s="62"/>
      <c r="G39" s="62"/>
      <c r="H39" s="62"/>
    </row>
    <row r="40" spans="2:13" x14ac:dyDescent="0.15">
      <c r="C40" s="12"/>
    </row>
    <row r="41" spans="2:13" x14ac:dyDescent="0.15">
      <c r="C41" s="62" t="s">
        <v>69</v>
      </c>
      <c r="D41" s="62"/>
      <c r="E41" s="62"/>
      <c r="F41" s="62"/>
      <c r="G41" s="62"/>
      <c r="H41" s="62"/>
    </row>
    <row r="42" spans="2:13" x14ac:dyDescent="0.15">
      <c r="C42" s="12"/>
    </row>
    <row r="43" spans="2:13" ht="48.75" customHeight="1" x14ac:dyDescent="0.15">
      <c r="C43" s="63" t="s">
        <v>70</v>
      </c>
      <c r="D43" s="63"/>
      <c r="E43" s="63"/>
      <c r="F43" s="63"/>
      <c r="G43" s="63"/>
      <c r="H43" s="63"/>
    </row>
  </sheetData>
  <sheetProtection password="8624" sheet="1" objects="1" scenarios="1"/>
  <mergeCells count="119">
    <mergeCell ref="B36:L36"/>
    <mergeCell ref="N7:N8"/>
    <mergeCell ref="N9:N10"/>
    <mergeCell ref="N11:N12"/>
    <mergeCell ref="N13:N14"/>
    <mergeCell ref="N15:N16"/>
    <mergeCell ref="N17:N18"/>
    <mergeCell ref="N19:N22"/>
    <mergeCell ref="N23:N24"/>
    <mergeCell ref="B32:L32"/>
    <mergeCell ref="B33:K33"/>
    <mergeCell ref="I7:I8"/>
    <mergeCell ref="J7:J8"/>
    <mergeCell ref="K7:K8"/>
    <mergeCell ref="M7:M8"/>
    <mergeCell ref="B9:B10"/>
    <mergeCell ref="C9:C10"/>
    <mergeCell ref="E9:E10"/>
    <mergeCell ref="F9:F10"/>
    <mergeCell ref="G9:G10"/>
    <mergeCell ref="H9:H10"/>
    <mergeCell ref="B7:B8"/>
    <mergeCell ref="C7:C8"/>
    <mergeCell ref="E7:E8"/>
    <mergeCell ref="B3:M3"/>
    <mergeCell ref="B5:B6"/>
    <mergeCell ref="C5:C6"/>
    <mergeCell ref="D5:D6"/>
    <mergeCell ref="G5:G6"/>
    <mergeCell ref="H5:H6"/>
    <mergeCell ref="I5:I6"/>
    <mergeCell ref="J5:J6"/>
    <mergeCell ref="K5:K6"/>
    <mergeCell ref="M5:M6"/>
    <mergeCell ref="F7:F8"/>
    <mergeCell ref="G7:G8"/>
    <mergeCell ref="H7:H8"/>
    <mergeCell ref="I9:I10"/>
    <mergeCell ref="J9:J10"/>
    <mergeCell ref="K9:K10"/>
    <mergeCell ref="M9:M10"/>
    <mergeCell ref="B11:B12"/>
    <mergeCell ref="C11:C12"/>
    <mergeCell ref="E11:E12"/>
    <mergeCell ref="F11:F12"/>
    <mergeCell ref="G11:G12"/>
    <mergeCell ref="H11:H12"/>
    <mergeCell ref="I11:I12"/>
    <mergeCell ref="J11:J12"/>
    <mergeCell ref="K11:K12"/>
    <mergeCell ref="M11:M12"/>
    <mergeCell ref="M13:M14"/>
    <mergeCell ref="B15:B16"/>
    <mergeCell ref="C15:C16"/>
    <mergeCell ref="D15:D16"/>
    <mergeCell ref="E15:E16"/>
    <mergeCell ref="F15:F16"/>
    <mergeCell ref="B17:B18"/>
    <mergeCell ref="C17:C18"/>
    <mergeCell ref="D17:D18"/>
    <mergeCell ref="E17:E18"/>
    <mergeCell ref="F17:F18"/>
    <mergeCell ref="G17:G18"/>
    <mergeCell ref="G15:G16"/>
    <mergeCell ref="H15:H16"/>
    <mergeCell ref="I15:I16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J17:J18"/>
    <mergeCell ref="K17:K18"/>
    <mergeCell ref="J15:J16"/>
    <mergeCell ref="K15:K16"/>
    <mergeCell ref="L9:L10"/>
    <mergeCell ref="B23:B24"/>
    <mergeCell ref="C23:C24"/>
    <mergeCell ref="D23:D24"/>
    <mergeCell ref="E23:E24"/>
    <mergeCell ref="F23:F24"/>
    <mergeCell ref="G23:G24"/>
    <mergeCell ref="G19:G22"/>
    <mergeCell ref="H19:H22"/>
    <mergeCell ref="I19:I22"/>
    <mergeCell ref="B19:B22"/>
    <mergeCell ref="C19:C22"/>
    <mergeCell ref="D19:D22"/>
    <mergeCell ref="E19:E22"/>
    <mergeCell ref="F19:F22"/>
    <mergeCell ref="K13:K14"/>
    <mergeCell ref="M23:M24"/>
    <mergeCell ref="M19:M22"/>
    <mergeCell ref="M17:M18"/>
    <mergeCell ref="M15:M16"/>
    <mergeCell ref="B34:L34"/>
    <mergeCell ref="C41:H41"/>
    <mergeCell ref="C43:H43"/>
    <mergeCell ref="L5:L6"/>
    <mergeCell ref="L7:L8"/>
    <mergeCell ref="L11:L12"/>
    <mergeCell ref="L13:L14"/>
    <mergeCell ref="L15:L16"/>
    <mergeCell ref="L17:L18"/>
    <mergeCell ref="L19:L22"/>
    <mergeCell ref="L23:L24"/>
    <mergeCell ref="H23:H24"/>
    <mergeCell ref="I23:I24"/>
    <mergeCell ref="J23:J24"/>
    <mergeCell ref="K23:K24"/>
    <mergeCell ref="C39:H39"/>
    <mergeCell ref="J19:J22"/>
    <mergeCell ref="K19:K22"/>
    <mergeCell ref="H17:H18"/>
    <mergeCell ref="I17:I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workbookViewId="0">
      <selection activeCell="H17" sqref="H17"/>
    </sheetView>
  </sheetViews>
  <sheetFormatPr defaultRowHeight="15" x14ac:dyDescent="0.25"/>
  <cols>
    <col min="1" max="1" width="47.28515625" customWidth="1"/>
    <col min="2" max="2" width="21.140625" customWidth="1"/>
  </cols>
  <sheetData>
    <row r="3" spans="1:2" ht="15.75" thickBot="1" x14ac:dyDescent="0.3"/>
    <row r="4" spans="1:2" ht="15.75" thickBot="1" x14ac:dyDescent="0.3">
      <c r="A4" s="22" t="s">
        <v>78</v>
      </c>
      <c r="B4" s="23" t="s">
        <v>79</v>
      </c>
    </row>
    <row r="5" spans="1:2" ht="15.75" thickBot="1" x14ac:dyDescent="0.3">
      <c r="A5" s="24"/>
      <c r="B5" s="25" t="s">
        <v>80</v>
      </c>
    </row>
    <row r="6" spans="1:2" ht="15.75" thickBot="1" x14ac:dyDescent="0.3">
      <c r="A6" s="24"/>
      <c r="B6" s="25" t="s">
        <v>80</v>
      </c>
    </row>
    <row r="7" spans="1:2" ht="15.75" thickBot="1" x14ac:dyDescent="0.3">
      <c r="A7" s="24"/>
      <c r="B7" s="25" t="s">
        <v>80</v>
      </c>
    </row>
    <row r="8" spans="1:2" ht="15.75" thickBot="1" x14ac:dyDescent="0.3">
      <c r="A8" s="24"/>
      <c r="B8" s="25" t="s">
        <v>80</v>
      </c>
    </row>
    <row r="9" spans="1:2" ht="15.75" thickBot="1" x14ac:dyDescent="0.3">
      <c r="A9" s="24"/>
      <c r="B9" s="25" t="s">
        <v>80</v>
      </c>
    </row>
    <row r="10" spans="1:2" ht="15.75" thickBot="1" x14ac:dyDescent="0.3">
      <c r="A10" s="24"/>
      <c r="B10" s="25" t="s">
        <v>80</v>
      </c>
    </row>
    <row r="11" spans="1:2" ht="15.75" thickBot="1" x14ac:dyDescent="0.3">
      <c r="A11" s="26" t="s">
        <v>81</v>
      </c>
      <c r="B11" s="25" t="s">
        <v>80</v>
      </c>
    </row>
    <row r="12" spans="1:2" ht="15.75" thickBot="1" x14ac:dyDescent="0.3">
      <c r="A12" s="26" t="s">
        <v>81</v>
      </c>
      <c r="B12" s="25" t="s">
        <v>80</v>
      </c>
    </row>
    <row r="13" spans="1:2" ht="15.75" thickBot="1" x14ac:dyDescent="0.3">
      <c r="A13" s="26" t="s">
        <v>82</v>
      </c>
      <c r="B13" s="25" t="s">
        <v>80</v>
      </c>
    </row>
    <row r="14" spans="1:2" ht="15.75" thickBot="1" x14ac:dyDescent="0.3">
      <c r="A14" s="26"/>
      <c r="B14" s="25" t="s">
        <v>80</v>
      </c>
    </row>
    <row r="15" spans="1:2" ht="15.75" thickBot="1" x14ac:dyDescent="0.3">
      <c r="A15" s="26"/>
      <c r="B15" s="25" t="s">
        <v>80</v>
      </c>
    </row>
    <row r="16" spans="1:2" ht="25.5" x14ac:dyDescent="0.25">
      <c r="A16" s="101" t="s">
        <v>83</v>
      </c>
      <c r="B16" s="27" t="s">
        <v>84</v>
      </c>
    </row>
    <row r="17" spans="1:6" ht="15.75" thickBot="1" x14ac:dyDescent="0.3">
      <c r="A17" s="102"/>
      <c r="B17" s="28">
        <f>+SUM(B5:B15)</f>
        <v>0</v>
      </c>
    </row>
    <row r="18" spans="1:6" ht="15.75" thickBot="1" x14ac:dyDescent="0.3">
      <c r="A18" s="29"/>
    </row>
    <row r="19" spans="1:6" ht="15.75" thickBot="1" x14ac:dyDescent="0.3">
      <c r="A19" s="30" t="s">
        <v>85</v>
      </c>
      <c r="B19" s="31" t="s">
        <v>79</v>
      </c>
    </row>
    <row r="20" spans="1:6" ht="15.75" thickBot="1" x14ac:dyDescent="0.3">
      <c r="A20" s="26" t="s">
        <v>86</v>
      </c>
      <c r="B20" s="25"/>
    </row>
    <row r="21" spans="1:6" ht="15.75" thickBot="1" x14ac:dyDescent="0.3">
      <c r="A21" s="26" t="s">
        <v>87</v>
      </c>
      <c r="B21" s="25"/>
    </row>
    <row r="22" spans="1:6" ht="25.5" x14ac:dyDescent="0.25">
      <c r="A22" s="101" t="s">
        <v>83</v>
      </c>
      <c r="B22" s="27" t="s">
        <v>88</v>
      </c>
    </row>
    <row r="23" spans="1:6" ht="15.75" thickBot="1" x14ac:dyDescent="0.3">
      <c r="A23" s="102"/>
      <c r="B23" s="28">
        <f>+B20+B21</f>
        <v>0</v>
      </c>
    </row>
    <row r="24" spans="1:6" x14ac:dyDescent="0.25">
      <c r="A24" s="32" t="s">
        <v>89</v>
      </c>
      <c r="B24" s="33"/>
    </row>
    <row r="25" spans="1:6" ht="26.25" thickBot="1" x14ac:dyDescent="0.3">
      <c r="A25" s="34" t="s">
        <v>90</v>
      </c>
      <c r="B25" s="35">
        <f>+B17+B23+B24</f>
        <v>0</v>
      </c>
    </row>
    <row r="27" spans="1:6" s="1" customFormat="1" x14ac:dyDescent="0.25">
      <c r="A27" s="36" t="s">
        <v>91</v>
      </c>
      <c r="B27" s="37" t="str">
        <f>+IF(B25=OFERTA!M32,"CORRECTE","ERROR")</f>
        <v>CORRECTE</v>
      </c>
      <c r="C27" s="38"/>
      <c r="D27" s="38"/>
      <c r="E27" s="38"/>
      <c r="F27" s="39"/>
    </row>
  </sheetData>
  <sheetProtection password="8624" sheet="1" objects="1" scenarios="1"/>
  <mergeCells count="2">
    <mergeCell ref="A16:A17"/>
    <mergeCell ref="A22:A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2024-02-08T14:02:44Z</dcterms:created>
  <dcterms:modified xsi:type="dcterms:W3CDTF">2024-04-29T12:37:05Z</dcterms:modified>
</cp:coreProperties>
</file>